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0" yWindow="65431" windowWidth="13200" windowHeight="12915" tabRatio="808" activeTab="0"/>
  </bookViews>
  <sheets>
    <sheet name="П-0.8" sheetId="1" r:id="rId1"/>
    <sheet name="Лист1" sheetId="2" r:id="rId2"/>
  </sheets>
  <definedNames>
    <definedName name="\0">#REF!</definedName>
    <definedName name="\a">#REF!</definedName>
    <definedName name="\m">#REF!</definedName>
    <definedName name="\n">#REF!</definedName>
    <definedName name="\o">#REF!</definedName>
    <definedName name="___________C370000">#REF!</definedName>
    <definedName name="__________C370000">#REF!</definedName>
    <definedName name="_________C370000">#REF!</definedName>
    <definedName name="________C370000">#REF!</definedName>
    <definedName name="_______C370000">#REF!</definedName>
    <definedName name="_____C370000">#REF!</definedName>
    <definedName name="____C370000">#REF!</definedName>
    <definedName name="___C370000">#REF!</definedName>
    <definedName name="__C370000">#REF!</definedName>
    <definedName name="__IntlFixup" hidden="1">TRUE</definedName>
    <definedName name="__k4">[0]!__k4</definedName>
    <definedName name="_A">#REF!</definedName>
    <definedName name="_B">#REF!</definedName>
    <definedName name="_C">#REF!</definedName>
    <definedName name="_C370000">#REF!</definedName>
    <definedName name="_D">#REF!</definedName>
    <definedName name="_E">#REF!</definedName>
    <definedName name="_F">#REF!</definedName>
    <definedName name="_k4">[0]!_k4</definedName>
    <definedName name="a">[0]!a</definedName>
    <definedName name="AccessDatabase" hidden="1">"C:\My Documents\vlad\Var_2\can270398v2t05.mdb"</definedName>
    <definedName name="AFamorts">#REF!</definedName>
    <definedName name="AFamorttnr96">#REF!</definedName>
    <definedName name="AFassistech">#REF!</definedName>
    <definedName name="AFfraisfi">#REF!</definedName>
    <definedName name="AFimpoA">#REF!</definedName>
    <definedName name="AFparité">#REF!</definedName>
    <definedName name="AFtaxexport">#REF!</definedName>
    <definedName name="alumina_mt">#REF!</definedName>
    <definedName name="alumina_price">#REF!</definedName>
    <definedName name="anscount" hidden="1">1</definedName>
    <definedName name="asd">[0]!asd</definedName>
    <definedName name="b">[0]!b</definedName>
    <definedName name="Balance_Sheet">#REF!</definedName>
    <definedName name="bbbbb">[0]!USD/1.701</definedName>
    <definedName name="bbbbbb">#N/A</definedName>
    <definedName name="Beg_Bal">#REF!</definedName>
    <definedName name="bnmnm">[0]!bnmnm</definedName>
    <definedName name="Button_130">"can270398v2t05_Выпуск__реализация__запасы_Таблица"</definedName>
    <definedName name="calculations">#REF!</definedName>
    <definedName name="Capital_Purchases">#REF!</definedName>
    <definedName name="CompOt">[0]!CompOt</definedName>
    <definedName name="CompRas">[0]!CompRas</definedName>
    <definedName name="Coût_Assistance_technique_1998">[0]!NotesHyp</definedName>
    <definedName name="csDesignMode">1</definedName>
    <definedName name="curs">#REF!</definedName>
    <definedName name="D">#REF!</definedName>
    <definedName name="d_r">#REF!</definedName>
    <definedName name="da">#REF!</definedName>
    <definedName name="Data">#REF!</definedName>
    <definedName name="dddddddd">[0]!dddddddd</definedName>
    <definedName name="del">#REF!</definedName>
    <definedName name="Depreciation_Schedule">#REF!</definedName>
    <definedName name="dfg">[0]!dfg</definedName>
    <definedName name="DM">[0]!USD/1.701</definedName>
    <definedName name="DMRUR">#REF!</definedName>
    <definedName name="DTL_B_1">#N/A</definedName>
    <definedName name="DTL_C_1">#N/A</definedName>
    <definedName name="DTL_C_ASSETS_2_1">#N/A</definedName>
    <definedName name="DTL_C_ASSETS_3_1">#N/A</definedName>
    <definedName name="DTL_C_CAPITAL_4_1">#N/A</definedName>
    <definedName name="DTL_C_CAPITAL_5_1">#N/A</definedName>
    <definedName name="DTL_C_EXPENSES_1_1">#N/A</definedName>
    <definedName name="DTL_C_EXPENSES_2_1">#N/A</definedName>
    <definedName name="DTL_C_INCOME_1_1">#N/A</definedName>
    <definedName name="DTL_C_LIABILITIES_3_1">#N/A</definedName>
    <definedName name="DTL_C_LIABILITIES_4_1">#N/A</definedName>
    <definedName name="DTL_C_SUSPENSE_5_1">#N/A</definedName>
    <definedName name="DTL_C_SUSPENSE_6_1">#N/A</definedName>
    <definedName name="DTL_D_ASSETS_2_1">#N/A</definedName>
    <definedName name="DTL_D_ASSETS_3_1">#N/A</definedName>
    <definedName name="DTL_D_CAPITAL_4_1">#N/A</definedName>
    <definedName name="DTL_D_CAPITAL_5_1">#N/A</definedName>
    <definedName name="DTL_D_EXPENSES_1_1">#N/A</definedName>
    <definedName name="DTL_D_EXPENSES_2_1">#N/A</definedName>
    <definedName name="DTL_D_INCOME_1_1">#N/A</definedName>
    <definedName name="DTL_D_LIABILITIES_3_1">#N/A</definedName>
    <definedName name="DTL_D_LIABILITIES_4_1">#N/A</definedName>
    <definedName name="DTL_D_SUSPENSE_5_1">#N/A</definedName>
    <definedName name="DTL_D_SUSPENSE_6_1">#N/A</definedName>
    <definedName name="DTL_E_1">#N/A</definedName>
    <definedName name="DTL_E_ASSETS_2_1">#N/A</definedName>
    <definedName name="DTL_E_ASSETS_3_1">#N/A</definedName>
    <definedName name="DTL_E_CAPITAL_4_1">#N/A</definedName>
    <definedName name="DTL_E_CAPITAL_5_1">#N/A</definedName>
    <definedName name="DTL_E_EXPENSES_1_1">#N/A</definedName>
    <definedName name="DTL_E_EXPENSES_2_1">#N/A</definedName>
    <definedName name="DTL_E_INCOME_1_1">#N/A</definedName>
    <definedName name="DTL_E_LIABILITIES_3_1">#N/A</definedName>
    <definedName name="DTL_E_LIABILITIES_4_1">#N/A</definedName>
    <definedName name="DTL_E_SUSPENSE_5_1">#N/A</definedName>
    <definedName name="DTL_E_SUSPENSE_6_1">#N/A</definedName>
    <definedName name="DTL_F_1">#N/A</definedName>
    <definedName name="DTL_F_ASSETS_2_1">#N/A</definedName>
    <definedName name="DTL_F_ASSETS_3_1">#N/A</definedName>
    <definedName name="DTL_F_CAPITAL_4_1">#N/A</definedName>
    <definedName name="DTL_F_CAPITAL_5_1">#N/A</definedName>
    <definedName name="DTL_F_EXPENSES_1_1">#N/A</definedName>
    <definedName name="DTL_F_EXPENSES_2_1">#N/A</definedName>
    <definedName name="DTL_F_INCOME_1_1">#N/A</definedName>
    <definedName name="DTL_F_LIABILITIES_3_1">#N/A</definedName>
    <definedName name="DTL_F_LIABILITIES_4_1">#N/A</definedName>
    <definedName name="DTL_F_SUSPENSE_5_1">#N/A</definedName>
    <definedName name="DTL_F_SUSPENSE_6_1">#N/A</definedName>
    <definedName name="DTL_G_1">#N/A</definedName>
    <definedName name="DTL_G_ASSETS_2_1">#N/A</definedName>
    <definedName name="DTL_G_ASSETS_3_1">#N/A</definedName>
    <definedName name="DTL_G_CAPITAL_4_1">#N/A</definedName>
    <definedName name="DTL_G_CAPITAL_5_1">#N/A</definedName>
    <definedName name="DTL_G_EXPENSES_1_1">#N/A</definedName>
    <definedName name="DTL_G_EXPENSES_2_1">#N/A</definedName>
    <definedName name="DTL_G_INCOME_1_1">#N/A</definedName>
    <definedName name="DTL_G_LIABILITIES_3_1">#N/A</definedName>
    <definedName name="DTL_G_LIABILITIES_4_1">#N/A</definedName>
    <definedName name="DTL_G_SUSPENSE_5_1">#N/A</definedName>
    <definedName name="DTL_G_SUSPENSE_6_1">#N/A</definedName>
    <definedName name="DTL_H___1703__1_1">#N/A</definedName>
    <definedName name="DTL_H___1707__2_1">#N/A</definedName>
    <definedName name="DTL_H__1_1">#N/A</definedName>
    <definedName name="DTL_H_1">#N/A</definedName>
    <definedName name="DTL_H_ASSETS_2_1">#N/A</definedName>
    <definedName name="DTL_H_ASSETS_3_1">#N/A</definedName>
    <definedName name="DTL_H_CAPITAL_4_1">#N/A</definedName>
    <definedName name="DTL_H_CAPITAL_5_1">#N/A</definedName>
    <definedName name="DTL_H_CRN__2035___3__1_1">#N/A</definedName>
    <definedName name="DTL_H_CRN__2072___3__2_1">#N/A</definedName>
    <definedName name="DTL_H_CRN__2073___3__3_1">#N/A</definedName>
    <definedName name="DTL_H_CRN__2074___3__4_1">#N/A</definedName>
    <definedName name="DTL_H_CRN__2075___3__5_1">#N/A</definedName>
    <definedName name="DTL_H_CRN__2202___3__6_1">#N/A</definedName>
    <definedName name="DTL_H_CRN__2212___3__7_1">#N/A</definedName>
    <definedName name="DTL_H_CRN__2213___3__8_1">#N/A</definedName>
    <definedName name="DTL_H_CRN__2214___3__9_1">#N/A</definedName>
    <definedName name="DTL_H_CRN__2215___3__10_1">#N/A</definedName>
    <definedName name="DTL_H_CRN__2318___3__11_1">#N/A</definedName>
    <definedName name="DTL_H_CRN__2321___3__12_1">#N/A</definedName>
    <definedName name="DTL_H_CRN__2323___3__13_1">#N/A</definedName>
    <definedName name="DTL_H_CRN__2356___3__14_1">#N/A</definedName>
    <definedName name="DTL_H_CRN__2370___3__15_1">#N/A</definedName>
    <definedName name="DTL_H_CRN__4377___3__16_1">#N/A</definedName>
    <definedName name="DTL_H_CRN__4378___3__17_1">#N/A</definedName>
    <definedName name="DTL_H_CRN__5521___3__18_1">#N/A</definedName>
    <definedName name="DTL_H_CRN__5522___3__19_1">#N/A</definedName>
    <definedName name="DTL_H_CRN__5523___3__20_1">#N/A</definedName>
    <definedName name="DTL_H_CRN__5524___3__21_1">#N/A</definedName>
    <definedName name="DTL_H_CRN__6020___3__22_1">#N/A</definedName>
    <definedName name="DTL_H_CRN__6055___3__23_1">#N/A</definedName>
    <definedName name="DTL_H_CRN__6063___3__24_1">#N/A</definedName>
    <definedName name="DTL_H_CRN__6478___3__25_1">#N/A</definedName>
    <definedName name="DTL_H_CRN__6505___3__26_1">#N/A</definedName>
    <definedName name="DTL_H_CRN__6507___3__27_1">#N/A</definedName>
    <definedName name="DTL_H_CRN__6543___3__28_1">#N/A</definedName>
    <definedName name="DTL_H_CRNE_1_1">#N/A</definedName>
    <definedName name="DTL_H_EXPENSES_1_1">#N/A</definedName>
    <definedName name="DTL_H_EXPENSES_2_1">#N/A</definedName>
    <definedName name="DTL_H_INCOME_1_1">#N/A</definedName>
    <definedName name="DTL_H_LIABILITIES_3_1">#N/A</definedName>
    <definedName name="DTL_H_LIABILITIES_4_1">#N/A</definedName>
    <definedName name="DTL_H_SUSPENSE_5_1">#N/A</definedName>
    <definedName name="DTL_H_SUSPENSE_6_1">#N/A</definedName>
    <definedName name="DTL_I_1">#N/A</definedName>
    <definedName name="DTL_I_ASSETS_2_1">#N/A</definedName>
    <definedName name="DTL_I_ASSETS_3_1">#N/A</definedName>
    <definedName name="DTL_I_CAPITAL_4_1">#N/A</definedName>
    <definedName name="DTL_I_CAPITAL_5_1">#N/A</definedName>
    <definedName name="DTL_I_CNC_STOCK_1_1">#N/A</definedName>
    <definedName name="DTL_I_CNI1__STOCK_1_1">#N/A</definedName>
    <definedName name="DTL_I_CNI2__STOCK_2_1">#N/A</definedName>
    <definedName name="DTL_I_CNIIV_STOCK_3_1">#N/A</definedName>
    <definedName name="DTL_I_EXPENSES_1_1">#N/A</definedName>
    <definedName name="DTL_I_EXPENSES_2_1">#N/A</definedName>
    <definedName name="DTL_I_INCOME_1_1">#N/A</definedName>
    <definedName name="DTL_I_LIABILITIES_3_1">#N/A</definedName>
    <definedName name="DTL_I_LIABILITIES_4_1">#N/A</definedName>
    <definedName name="DTL_I_SUSPENSE_5_1">#N/A</definedName>
    <definedName name="DTL_I_SUSPENSE_6_1">#N/A</definedName>
    <definedName name="DTL_J_1">#N/A</definedName>
    <definedName name="DTL_J_ASSETS_2_1">#N/A</definedName>
    <definedName name="DTL_J_ASSETS_3_1">#N/A</definedName>
    <definedName name="DTL_J_CAPITAL_4_1">#N/A</definedName>
    <definedName name="DTL_J_CAPITAL_5_1">#N/A</definedName>
    <definedName name="DTL_J_EXPENSES_1_1">#N/A</definedName>
    <definedName name="DTL_J_EXPENSES_2_1">#N/A</definedName>
    <definedName name="DTL_J_INCOME_1_1">#N/A</definedName>
    <definedName name="DTL_J_LIABILITIES_3_1">#N/A</definedName>
    <definedName name="DTL_J_LIABILITIES_4_1">#N/A</definedName>
    <definedName name="DTL_J_SUSPENSE_5_1">#N/A</definedName>
    <definedName name="DTL_J_SUSPENSE_6_1">#N/A</definedName>
    <definedName name="DTL_K_ASSETS_2_1">#N/A</definedName>
    <definedName name="DTL_K_ASSETS_3_1">#N/A</definedName>
    <definedName name="DTL_K_CAPITAL_4_1">#N/A</definedName>
    <definedName name="DTL_K_CAPITAL_5_1">#N/A</definedName>
    <definedName name="DTL_K_EXPENSES_1_1">#N/A</definedName>
    <definedName name="DTL_K_EXPENSES_2_1">#N/A</definedName>
    <definedName name="DTL_K_INCOME_1_1">#N/A</definedName>
    <definedName name="DTL_K_LIABILITIES_3_1">#N/A</definedName>
    <definedName name="DTL_K_LIABILITIES_4_1">#N/A</definedName>
    <definedName name="DTL_K_SUSPENSE_5_1">#N/A</definedName>
    <definedName name="DTL_K_SUSPENSE_6_1">#N/A</definedName>
    <definedName name="DTL_L_ASSETS_2_1">#N/A</definedName>
    <definedName name="DTL_L_ASSETS_3_1">#N/A</definedName>
    <definedName name="DTL_L_CAPITAL_4_1">#N/A</definedName>
    <definedName name="DTL_L_CAPITAL_5_1">#N/A</definedName>
    <definedName name="DTL_L_EXPENSES_1_1">#N/A</definedName>
    <definedName name="DTL_L_EXPENSES_2_1">#N/A</definedName>
    <definedName name="DTL_L_INCOME_1_1">#N/A</definedName>
    <definedName name="DTL_L_LIABILITIES_3_1">#N/A</definedName>
    <definedName name="DTL_L_LIABILITIES_4_1">#N/A</definedName>
    <definedName name="DTL_L_SUSPENSE_5_1">#N/A</definedName>
    <definedName name="DTL_L_SUSPENSE_6_1">#N/A</definedName>
    <definedName name="DTL_M_ASSETS_2_1">#N/A</definedName>
    <definedName name="DTL_M_ASSETS_3_1">#N/A</definedName>
    <definedName name="DTL_M_CAPITAL_4_1">#N/A</definedName>
    <definedName name="DTL_M_CAPITAL_5_1">#N/A</definedName>
    <definedName name="DTL_M_EXPENSES_1_1">#N/A</definedName>
    <definedName name="DTL_M_EXPENSES_2_1">#N/A</definedName>
    <definedName name="DTL_M_INCOME_1_1">#N/A</definedName>
    <definedName name="DTL_M_LIABILITIES_3_1">#N/A</definedName>
    <definedName name="DTL_M_LIABILITIES_4_1">#N/A</definedName>
    <definedName name="DTL_M_SUSPENSE_5_1">#N/A</definedName>
    <definedName name="DTL_M_SUSPENSE_6_1">#N/A</definedName>
    <definedName name="DTL_N_ASSETS_2_1">#N/A</definedName>
    <definedName name="DTL_N_ASSETS_3_1">#N/A</definedName>
    <definedName name="DTL_N_CAPITAL_4_1">#N/A</definedName>
    <definedName name="DTL_N_CAPITAL_5_1">#N/A</definedName>
    <definedName name="DTL_N_CNC_STOCK_1_1">#N/A</definedName>
    <definedName name="DTL_N_CNI1__STOCK_1_1">#N/A</definedName>
    <definedName name="DTL_N_CNI2__STOCK_2_1">#N/A</definedName>
    <definedName name="DTL_N_CNIIV_STOCK_3_1">#N/A</definedName>
    <definedName name="DTL_N_EXPENSES_1_1">#N/A</definedName>
    <definedName name="DTL_N_EXPENSES_2_1">#N/A</definedName>
    <definedName name="DTL_N_INCOME_1_1">#N/A</definedName>
    <definedName name="DTL_N_LIABILITIES_3_1">#N/A</definedName>
    <definedName name="DTL_N_LIABILITIES_4_1">#N/A</definedName>
    <definedName name="DTL_N_SUSPENSE_5_1">#N/A</definedName>
    <definedName name="DTL_N_SUSPENSE_6_1">#N/A</definedName>
    <definedName name="DTL_O_CNC_STOCK_1_1">#N/A</definedName>
    <definedName name="DTL_O_CNI1__STOCK_1_1">#N/A</definedName>
    <definedName name="DTL_O_CNI2__STOCK_2_1">#N/A</definedName>
    <definedName name="DTL_O_CNIIV_STOCK_3_1">#N/A</definedName>
    <definedName name="DTL_P_CNC_STOCK_1_1">#N/A</definedName>
    <definedName name="DTL_P_CNI1__STOCK_1_1">#N/A</definedName>
    <definedName name="DTL_P_CNI2__STOCK_2_1">#N/A</definedName>
    <definedName name="DTL_P_CNIIV_STOCK_3_1">#N/A</definedName>
    <definedName name="DTL_R_CNC_STOCK_1_1">#N/A</definedName>
    <definedName name="DTL_R_CNI1__STOCK_1_1">#N/A</definedName>
    <definedName name="DTL_R_CNI2__STOCK_2_1">#N/A</definedName>
    <definedName name="DTL_R_CNIIV_STOCK_3_1">#N/A</definedName>
    <definedName name="DTL_S_CNC_STOCK_1_1">#N/A</definedName>
    <definedName name="DTL_S_CNI1__STOCK_1_1">#N/A</definedName>
    <definedName name="DTL_S_CNI2__STOCK_2_1">#N/A</definedName>
    <definedName name="DTL_S_CNIIV_STOCK_3_1">#N/A</definedName>
    <definedName name="DTL_SumIf___1703__1_1">#N/A</definedName>
    <definedName name="DTL_SumIf___1707__2_1">#N/A</definedName>
    <definedName name="DTL_SumIf__1_1">#N/A</definedName>
    <definedName name="DTL_SumIf_ASSETS_2_1">#N/A</definedName>
    <definedName name="DTL_SumIf_ASSETS_3_1">#N/A</definedName>
    <definedName name="DTL_SumIf_CAPITAL_4_1">#N/A</definedName>
    <definedName name="DTL_SumIf_CAPITAL_5_1">#N/A</definedName>
    <definedName name="DTL_SumIf_CNC_STOCK_1_1">#N/A</definedName>
    <definedName name="DTL_SumIf_CNI1__STOCK_1_1">#N/A</definedName>
    <definedName name="DTL_SumIf_CNI2__STOCK_2_1">#N/A</definedName>
    <definedName name="DTL_SumIf_CNIIV_STOCK_3_1">#N/A</definedName>
    <definedName name="DTL_SumIf_CRN__2035___3__1_1">#N/A</definedName>
    <definedName name="DTL_SumIf_CRN__2072___3__2_1">#N/A</definedName>
    <definedName name="DTL_SumIf_CRN__2073___3__3_1">#N/A</definedName>
    <definedName name="DTL_SumIf_CRN__2074___3__4_1">#N/A</definedName>
    <definedName name="DTL_SumIf_CRN__2075___3__5_1">#N/A</definedName>
    <definedName name="DTL_SumIf_CRN__2202___3__6_1">#N/A</definedName>
    <definedName name="DTL_SumIf_CRN__2212___3__7_1">#N/A</definedName>
    <definedName name="DTL_SumIf_CRN__2213___3__8_1">#N/A</definedName>
    <definedName name="DTL_SumIf_CRN__2214___3__9_1">#N/A</definedName>
    <definedName name="DTL_SumIf_CRN__2215___3__10_1">#N/A</definedName>
    <definedName name="DTL_SumIf_CRN__2318___3__11_1">#N/A</definedName>
    <definedName name="DTL_SumIf_CRN__2321___3__12_1">#N/A</definedName>
    <definedName name="DTL_SumIf_CRN__2323___3__13_1">#N/A</definedName>
    <definedName name="DTL_SumIf_CRN__2356___3__14_1">#N/A</definedName>
    <definedName name="DTL_SumIf_CRN__2370___3__15_1">#N/A</definedName>
    <definedName name="DTL_SumIf_CRN__4377___3__16_1">#N/A</definedName>
    <definedName name="DTL_SumIf_CRN__4378___3__17_1">#N/A</definedName>
    <definedName name="DTL_SumIf_CRN__5521___3__18_1">#N/A</definedName>
    <definedName name="DTL_SumIf_CRN__5522___3__19_1">#N/A</definedName>
    <definedName name="DTL_SumIf_CRN__5523___3__20_1">#N/A</definedName>
    <definedName name="DTL_SumIf_CRN__5524___3__21_1">#N/A</definedName>
    <definedName name="DTL_SumIf_CRN__6020___3__22_1">#N/A</definedName>
    <definedName name="DTL_SumIf_CRN__6055___3__23_1">#N/A</definedName>
    <definedName name="DTL_SumIf_CRN__6063___3__24_1">#N/A</definedName>
    <definedName name="DTL_SumIf_CRN__6478___3__25_1">#N/A</definedName>
    <definedName name="DTL_SumIf_CRN__6505___3__26_1">#N/A</definedName>
    <definedName name="DTL_SumIf_CRN__6507___3__27_1">#N/A</definedName>
    <definedName name="DTL_SumIf_CRN__6543___3__28_1">#N/A</definedName>
    <definedName name="DTL_SumIf_EXPENSES_1_1">#N/A</definedName>
    <definedName name="DTL_SumIf_EXPENSES_2_1">#N/A</definedName>
    <definedName name="DTL_SumIf_INCOME_1_1">#N/A</definedName>
    <definedName name="DTL_SumIf_LIABILITIES_3_1">#N/A</definedName>
    <definedName name="DTL_SumIf_LIABILITIES_4_1">#N/A</definedName>
    <definedName name="DTL_SumIf_SUSPENSE_5_1">#N/A</definedName>
    <definedName name="DTL_SumIf_SUSPENSE_6_1">#N/A</definedName>
    <definedName name="DTL_T_CNC_STOCK_1_1">#N/A</definedName>
    <definedName name="DTL_T_CNI1__STOCK_1_1">#N/A</definedName>
    <definedName name="DTL_T_CNI2__STOCK_2_1">#N/A</definedName>
    <definedName name="DTL_T_CNIIV_STOCK_3_1">#N/A</definedName>
    <definedName name="ee">#REF!</definedName>
    <definedName name="End_Bal">#REF!</definedName>
    <definedName name="ew">[0]!ew</definedName>
    <definedName name="Expas">#REF!</definedName>
    <definedName name="export_year">#REF!</definedName>
    <definedName name="Extra_Pay">#REF!</definedName>
    <definedName name="fffffffff">[0]!fffffffff</definedName>
    <definedName name="fffffffff1">[0]!fffffffff1</definedName>
    <definedName name="fg">[0]!fg</definedName>
    <definedName name="Financing_Activities">#REF!</definedName>
    <definedName name="Form_211">#REF!</definedName>
    <definedName name="Form_214_40">#REF!</definedName>
    <definedName name="Form_214_41">#REF!</definedName>
    <definedName name="Form_215">#REF!</definedName>
    <definedName name="Form_626_p">#REF!</definedName>
    <definedName name="Format_info">#REF!</definedName>
    <definedName name="Fuel">#REF!</definedName>
    <definedName name="FuelP97">#REF!</definedName>
    <definedName name="Full_Print">#REF!</definedName>
    <definedName name="G">[0]!USD/1.701</definedName>
    <definedName name="gg">#REF!</definedName>
    <definedName name="gggg">[0]!gggg</definedName>
    <definedName name="GoAssetChart">[0]!GoAssetChart</definedName>
    <definedName name="GoBack">[0]!GoBack</definedName>
    <definedName name="GoBalanceSheet">[0]!GoBalanceSheet</definedName>
    <definedName name="GoCashFlow">[0]!GoCashFlow</definedName>
    <definedName name="GoData">[0]!GoData</definedName>
    <definedName name="GoIncomeChart">[0]!GoIncomeChart</definedName>
    <definedName name="GoIncomeChart1">[0]!GoIncomeChart1</definedName>
    <definedName name="HEADER_BOTTOM">6</definedName>
    <definedName name="HEADER_BOTTOM_1">#N/A</definedName>
    <definedName name="Header_Row">ROW(#REF!)</definedName>
    <definedName name="hh">[0]!USD/1.701</definedName>
    <definedName name="hhhh">[0]!hhhh</definedName>
    <definedName name="iii">kk/1.81</definedName>
    <definedName name="iiii">kk/1.81</definedName>
    <definedName name="Income_Statement_1">#REF!</definedName>
    <definedName name="Income_Statement_2">#REF!</definedName>
    <definedName name="Income_Statement_3">#REF!</definedName>
    <definedName name="Int">#REF!</definedName>
    <definedName name="Interest_Rate">#REF!</definedName>
    <definedName name="jjjjjj">[0]!jjjjjj</definedName>
    <definedName name="k">[0]!k</definedName>
    <definedName name="kk">[0]!kk</definedName>
    <definedName name="kurs">#REF!</definedName>
    <definedName name="Last_Row">IF(Values_Entered,Header_Row+Number_of_Payments,Header_Row)</definedName>
    <definedName name="libir6m">#REF!</definedName>
    <definedName name="limcount" hidden="1">1</definedName>
    <definedName name="LME">#REF!</definedName>
    <definedName name="Loan_Amount">#REF!</definedName>
    <definedName name="Loan_Start">#REF!</definedName>
    <definedName name="Loan_Years">#REF!</definedName>
    <definedName name="mamamia">#REF!</definedName>
    <definedName name="mm">[0]!mm</definedName>
    <definedName name="nn">kk/1.81</definedName>
    <definedName name="nnnn">kk/1.81</definedName>
    <definedName name="Num_Pmt_Per_Year">#REF!</definedName>
    <definedName name="Number_of_Payments">MATCH(0.01,End_Bal,-1)+1</definedName>
    <definedName name="output_year">#REF!</definedName>
    <definedName name="PapExpas">#REF!</definedName>
    <definedName name="Pay_Date">#REF!</definedName>
    <definedName name="Pay_Num">#REF!</definedName>
    <definedName name="Payment_Date">DATE(YEAR(Loan_Start),MONTH(Loan_Start)+Payment_Number,DAY(Loan_Start))</definedName>
    <definedName name="Pbud601">#REF!</definedName>
    <definedName name="Pbud655">#REF!</definedName>
    <definedName name="Pbud98">#REF!</definedName>
    <definedName name="Pcharg96">#REF!</definedName>
    <definedName name="Pcotisations">#REF!</definedName>
    <definedName name="PdgeccMO">#REF!</definedName>
    <definedName name="PeffecBud">#REF!</definedName>
    <definedName name="Peffectif">#REF!</definedName>
    <definedName name="PeffectifA">#REF!</definedName>
    <definedName name="Pfamo">#REF!</definedName>
    <definedName name="PFAMO612642">#REF!</definedName>
    <definedName name="Pgratif956">#REF!</definedName>
    <definedName name="Phsup">#REF!</definedName>
    <definedName name="Phsup98">#REF!</definedName>
    <definedName name="Phypoaugmentation">#REF!</definedName>
    <definedName name="Pmainoeuvre">#REF!</definedName>
    <definedName name="popamia">#REF!</definedName>
    <definedName name="pp">#REF!</definedName>
    <definedName name="Princ">#REF!</definedName>
    <definedName name="Print_Area_Reset">OFFSET(Full_Print,0,0,Last_Row)</definedName>
    <definedName name="promd_Запрос_с_16_по_19">#REF!</definedName>
    <definedName name="qasec">[0]!qasec</definedName>
    <definedName name="qaz">[0]!qaz</definedName>
    <definedName name="qq">[0]!USD/1.701</definedName>
    <definedName name="qqq">[0]!qqq</definedName>
    <definedName name="qqqq">[0]!qqqq</definedName>
    <definedName name="QryRowStr_End_1.5">#N/A</definedName>
    <definedName name="QryRowStr_Start_1.5">#N/A</definedName>
    <definedName name="QryRowStrCount">2</definedName>
    <definedName name="qwecn">[0]!qwecn</definedName>
    <definedName name="qwer">[0]!qwer</definedName>
    <definedName name="qwertyt">[0]!qwertyt</definedName>
    <definedName name="qwertyu">[0]!qwertyu</definedName>
    <definedName name="qwertyui">[0]!qwertyui</definedName>
    <definedName name="qwsde">[0]!qwsde</definedName>
    <definedName name="qwxxd">[0]!qwxxd</definedName>
    <definedName name="R_r">#REF!</definedName>
    <definedName name="Receipts_and_Disbursements">#REF!</definedName>
    <definedName name="Rent_and_Taxes">#REF!</definedName>
    <definedName name="Resnatur">#REF!</definedName>
    <definedName name="Resnatur2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aries_Paid_1">#REF!</definedName>
    <definedName name="Salaries_Paid_2">#REF!</definedName>
    <definedName name="sansnom">[0]!NotesHyp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">[0]!sd</definedName>
    <definedName name="sencount" hidden="1">1</definedName>
    <definedName name="SH1_1">#N/A</definedName>
    <definedName name="SH2_1">#N/A</definedName>
    <definedName name="SH3_1">#N/A</definedName>
    <definedName name="SH4_1">#N/A</definedName>
    <definedName name="SH5_1">#N/A</definedName>
    <definedName name="SH6_1">#N/A</definedName>
    <definedName name="shit">[0]!shit</definedName>
    <definedName name="Soude">#REF!</definedName>
    <definedName name="SoudeP97">#REF!</definedName>
    <definedName name="Staffing_Plan_1">#REF!</definedName>
    <definedName name="Staffing_Plan_2">#REF!</definedName>
    <definedName name="Statement_of_Cash_Flows">#REF!</definedName>
    <definedName name="SUM_B">#N/A</definedName>
    <definedName name="SUM_C">#N/A</definedName>
    <definedName name="SUM_C_1">#N/A</definedName>
    <definedName name="SUM_C_ASSETS_1">#N/A</definedName>
    <definedName name="SUM_C_CAPITAL_1">#N/A</definedName>
    <definedName name="SUM_C_EXPENSES_1">#N/A</definedName>
    <definedName name="SUM_C_INCOME_1">#N/A</definedName>
    <definedName name="SUM_C_LIABILITIES_1">#N/A</definedName>
    <definedName name="SUM_C_SUSPENSE_1">#N/A</definedName>
    <definedName name="SUM_D_1">#N/A</definedName>
    <definedName name="SUM_D_ASSETS_1">#N/A</definedName>
    <definedName name="SUM_D_CAPITAL_1">#N/A</definedName>
    <definedName name="SUM_D_EXPENSES_1">#N/A</definedName>
    <definedName name="SUM_D_INCOME_1">#N/A</definedName>
    <definedName name="SUM_D_LIABILITIES_1">#N/A</definedName>
    <definedName name="SUM_D_SUSPENSE_1">#N/A</definedName>
    <definedName name="SUM_E">#N/A</definedName>
    <definedName name="SUM_E_1">#N/A</definedName>
    <definedName name="SUM_E_ASSETS_1">#N/A</definedName>
    <definedName name="SUM_E_CAPITAL_1">#N/A</definedName>
    <definedName name="SUM_E_EXPENSES_1">#N/A</definedName>
    <definedName name="SUM_E_INCOME_1">#N/A</definedName>
    <definedName name="SUM_E_LIABILITIES_1">#N/A</definedName>
    <definedName name="SUM_E_SUSPENSE_1">#N/A</definedName>
    <definedName name="SUM_F">#N/A</definedName>
    <definedName name="SUM_F_1">#N/A</definedName>
    <definedName name="SUM_F_ASSETS_1">#N/A</definedName>
    <definedName name="SUM_F_CAPITAL_1">#N/A</definedName>
    <definedName name="SUM_F_EXPENSES_1">#N/A</definedName>
    <definedName name="SUM_F_INCOME_1">#N/A</definedName>
    <definedName name="SUM_F_LIABILITIES_1">#N/A</definedName>
    <definedName name="SUM_F_SUSPENSE_1">#N/A</definedName>
    <definedName name="SUM_G">#N/A</definedName>
    <definedName name="SUM_G_1">#N/A</definedName>
    <definedName name="SUM_G_ASSETS_1">#N/A</definedName>
    <definedName name="SUM_G_CAPITAL_1">#N/A</definedName>
    <definedName name="SUM_G_EXPENSES_1">#N/A</definedName>
    <definedName name="SUM_G_INCOME_1">#N/A</definedName>
    <definedName name="SUM_G_LIABILITIES_1">#N/A</definedName>
    <definedName name="SUM_G_SUSPENSE_1">#N/A</definedName>
    <definedName name="SUM_H">#N/A</definedName>
    <definedName name="SUM_H___1703__1">#N/A</definedName>
    <definedName name="SUM_H___1707__1">#N/A</definedName>
    <definedName name="SUM_H__1">#N/A</definedName>
    <definedName name="SUM_H_1">#N/A</definedName>
    <definedName name="SUM_H_ASSETS_1">#N/A</definedName>
    <definedName name="SUM_H_CAPITAL_1">#N/A</definedName>
    <definedName name="SUM_H_CRN__2035___3__1">#N/A</definedName>
    <definedName name="SUM_H_CRN__2035__1">#N/A</definedName>
    <definedName name="SUM_H_CRN__2072___3__1">#N/A</definedName>
    <definedName name="SUM_H_CRN__2072__1">#N/A</definedName>
    <definedName name="SUM_H_CRN__2073___3__1">#N/A</definedName>
    <definedName name="SUM_H_CRN__2073__1">#N/A</definedName>
    <definedName name="SUM_H_CRN__2074___3__1">#N/A</definedName>
    <definedName name="SUM_H_CRN__2074__1">#N/A</definedName>
    <definedName name="SUM_H_CRN__2075___3__1">#N/A</definedName>
    <definedName name="SUM_H_CRN__2075__1">#N/A</definedName>
    <definedName name="SUM_H_CRN__2202___3__1">#N/A</definedName>
    <definedName name="SUM_H_CRN__2202__1">#N/A</definedName>
    <definedName name="SUM_H_CRN__2212___3__1">#N/A</definedName>
    <definedName name="SUM_H_CRN__2212__1">#N/A</definedName>
    <definedName name="SUM_H_CRN__2213___3__1">#N/A</definedName>
    <definedName name="SUM_H_CRN__2213__1">#N/A</definedName>
    <definedName name="SUM_H_CRN__2214___3__1">#N/A</definedName>
    <definedName name="SUM_H_CRN__2214__1">#N/A</definedName>
    <definedName name="SUM_H_CRN__2215___3__1">#N/A</definedName>
    <definedName name="SUM_H_CRN__2215__1">#N/A</definedName>
    <definedName name="SUM_H_CRN__2318___3__1">#N/A</definedName>
    <definedName name="SUM_H_CRN__2318__1">#N/A</definedName>
    <definedName name="SUM_H_CRN__2321___3__1">#N/A</definedName>
    <definedName name="SUM_H_CRN__2321__1">#N/A</definedName>
    <definedName name="SUM_H_CRN__2323___3__1">#N/A</definedName>
    <definedName name="SUM_H_CRN__2323__1">#N/A</definedName>
    <definedName name="SUM_H_CRN__2356___3__1">#N/A</definedName>
    <definedName name="SUM_H_CRN__2356__1">#N/A</definedName>
    <definedName name="SUM_H_CRN__2370___3__1">#N/A</definedName>
    <definedName name="SUM_H_CRN__2370__1">#N/A</definedName>
    <definedName name="SUM_H_CRN__4377___3__1">#N/A</definedName>
    <definedName name="SUM_H_CRN__4377__1">#N/A</definedName>
    <definedName name="SUM_H_CRN__4378___3__1">#N/A</definedName>
    <definedName name="SUM_H_CRN__4378__1">#N/A</definedName>
    <definedName name="SUM_H_CRN__5521___3__1">#N/A</definedName>
    <definedName name="SUM_H_CRN__5521__1">#N/A</definedName>
    <definedName name="SUM_H_CRN__5522___3__1">#N/A</definedName>
    <definedName name="SUM_H_CRN__5522__1">#N/A</definedName>
    <definedName name="SUM_H_CRN__5523___3__1">#N/A</definedName>
    <definedName name="SUM_H_CRN__5523__1">#N/A</definedName>
    <definedName name="SUM_H_CRN__5524___3__1">#N/A</definedName>
    <definedName name="SUM_H_CRN__5524__1">#N/A</definedName>
    <definedName name="SUM_H_CRN__6020___3__1">#N/A</definedName>
    <definedName name="SUM_H_CRN__6020__1">#N/A</definedName>
    <definedName name="SUM_H_CRN__6055___3__1">#N/A</definedName>
    <definedName name="SUM_H_CRN__6055__1">#N/A</definedName>
    <definedName name="SUM_H_CRN__6063___3__1">#N/A</definedName>
    <definedName name="SUM_H_CRN__6063__1">#N/A</definedName>
    <definedName name="SUM_H_CRN__6478___3__1">#N/A</definedName>
    <definedName name="SUM_H_CRN__6478__1">#N/A</definedName>
    <definedName name="SUM_H_CRN__6505___3__1">#N/A</definedName>
    <definedName name="SUM_H_CRN__6505__1">#N/A</definedName>
    <definedName name="SUM_H_CRN__6507___3__1">#N/A</definedName>
    <definedName name="SUM_H_CRN__6507__1">#N/A</definedName>
    <definedName name="SUM_H_CRN__6543___3__1">#N/A</definedName>
    <definedName name="SUM_H_CRN__6543__1">#N/A</definedName>
    <definedName name="SUM_H_CRN_1">#N/A</definedName>
    <definedName name="SUM_H_EXPENSES_1">#N/A</definedName>
    <definedName name="SUM_H_INCOME_1">#N/A</definedName>
    <definedName name="SUM_H_LIABILITIES_1">#N/A</definedName>
    <definedName name="SUM_H_SUSPENSE_1">#N/A</definedName>
    <definedName name="SUM_I">#N/A</definedName>
    <definedName name="SUM_I_1">#N/A</definedName>
    <definedName name="SUM_I_ASSETS_1">#N/A</definedName>
    <definedName name="SUM_I_CAPITAL_1">#N/A</definedName>
    <definedName name="SUM_I_CNC_1">#N/A</definedName>
    <definedName name="SUM_I_CNC_STOCK_1">#N/A</definedName>
    <definedName name="SUM_I_CNI1__1">#N/A</definedName>
    <definedName name="SUM_I_CNI1__STOCK_1">#N/A</definedName>
    <definedName name="SUM_I_CNI2__1">#N/A</definedName>
    <definedName name="SUM_I_CNI2__STOCK_1">#N/A</definedName>
    <definedName name="SUM_I_CNIIV_1">#N/A</definedName>
    <definedName name="SUM_I_CNIIV_STOCK_1">#N/A</definedName>
    <definedName name="SUM_I_EXPENSES_1">#N/A</definedName>
    <definedName name="SUM_I_INCOME_1">#N/A</definedName>
    <definedName name="SUM_I_LIABILITIES_1">#N/A</definedName>
    <definedName name="SUM_I_SUSPENSE_1">#N/A</definedName>
    <definedName name="SUM_J">#N/A</definedName>
    <definedName name="SUM_J_1">#N/A</definedName>
    <definedName name="SUM_J_ASSETS_1">#N/A</definedName>
    <definedName name="SUM_J_CAPITAL_1">#N/A</definedName>
    <definedName name="SUM_J_EXPENSES_1">#N/A</definedName>
    <definedName name="SUM_J_INCOME_1">#N/A</definedName>
    <definedName name="SUM_J_LIABILITIES_1">#N/A</definedName>
    <definedName name="SUM_J_SUSPENSE_1">#N/A</definedName>
    <definedName name="SUM_K_1">#N/A</definedName>
    <definedName name="SUM_K_ASSETS_1">#N/A</definedName>
    <definedName name="SUM_K_CAPITAL_1">#N/A</definedName>
    <definedName name="SUM_K_EXPENSES_1">#N/A</definedName>
    <definedName name="SUM_K_INCOME_1">#N/A</definedName>
    <definedName name="SUM_K_LIABILITIES_1">#N/A</definedName>
    <definedName name="SUM_K_SUSPENSE_1">#N/A</definedName>
    <definedName name="SUM_L_1">#N/A</definedName>
    <definedName name="SUM_L_ASSETS_1">#N/A</definedName>
    <definedName name="SUM_L_CAPITAL_1">#N/A</definedName>
    <definedName name="SUM_L_EXPENSES_1">#N/A</definedName>
    <definedName name="SUM_L_INCOME_1">#N/A</definedName>
    <definedName name="SUM_L_LIABILITIES_1">#N/A</definedName>
    <definedName name="SUM_L_SUSPENSE_1">#N/A</definedName>
    <definedName name="SUM_M_1">#N/A</definedName>
    <definedName name="SUM_M_ASSETS_1">#N/A</definedName>
    <definedName name="SUM_M_CAPITAL_1">#N/A</definedName>
    <definedName name="SUM_M_EXPENSES_1">#N/A</definedName>
    <definedName name="SUM_M_INCOME_1">#N/A</definedName>
    <definedName name="SUM_M_LIABILITIES_1">#N/A</definedName>
    <definedName name="SUM_M_SUSPENSE_1">#N/A</definedName>
    <definedName name="SUM_N_1">#N/A</definedName>
    <definedName name="SUM_N_ASSETS_1">#N/A</definedName>
    <definedName name="SUM_N_CAPITAL_1">#N/A</definedName>
    <definedName name="SUM_N_CNC_1">#N/A</definedName>
    <definedName name="SUM_N_CNC_STOCK_1">#N/A</definedName>
    <definedName name="SUM_N_CNI1__1">#N/A</definedName>
    <definedName name="SUM_N_CNI1__STOCK_1">#N/A</definedName>
    <definedName name="SUM_N_CNI2__1">#N/A</definedName>
    <definedName name="SUM_N_CNI2__STOCK_1">#N/A</definedName>
    <definedName name="SUM_N_CNIIV_1">#N/A</definedName>
    <definedName name="SUM_N_CNIIV_STOCK_1">#N/A</definedName>
    <definedName name="SUM_N_EXPENSES_1">#N/A</definedName>
    <definedName name="SUM_N_INCOME_1">#N/A</definedName>
    <definedName name="SUM_N_LIABILITIES_1">#N/A</definedName>
    <definedName name="SUM_N_SUSPENSE_1">#N/A</definedName>
    <definedName name="SUM_O_1">#N/A</definedName>
    <definedName name="SUM_O_CNC_1">#N/A</definedName>
    <definedName name="SUM_O_CNC_STOCK_1">#N/A</definedName>
    <definedName name="SUM_O_CNI1__1">#N/A</definedName>
    <definedName name="SUM_O_CNI1__STOCK_1">#N/A</definedName>
    <definedName name="SUM_O_CNI2__1">#N/A</definedName>
    <definedName name="SUM_O_CNI2__STOCK_1">#N/A</definedName>
    <definedName name="SUM_O_CNIIV_1">#N/A</definedName>
    <definedName name="SUM_O_CNIIV_STOCK_1">#N/A</definedName>
    <definedName name="SUM_P_1">#N/A</definedName>
    <definedName name="SUM_P_CNC_1">#N/A</definedName>
    <definedName name="SUM_P_CNC_STOCK_1">#N/A</definedName>
    <definedName name="SUM_P_CNI1__1">#N/A</definedName>
    <definedName name="SUM_P_CNI1__STOCK_1">#N/A</definedName>
    <definedName name="SUM_P_CNI2__1">#N/A</definedName>
    <definedName name="SUM_P_CNI2__STOCK_1">#N/A</definedName>
    <definedName name="SUM_P_CNIIV_1">#N/A</definedName>
    <definedName name="SUM_P_CNIIV_STOCK_1">#N/A</definedName>
    <definedName name="SUM_R_1">#N/A</definedName>
    <definedName name="SUM_R_CNC_1">#N/A</definedName>
    <definedName name="SUM_R_CNC_STOCK_1">#N/A</definedName>
    <definedName name="SUM_R_CNI1__1">#N/A</definedName>
    <definedName name="SUM_R_CNI1__STOCK_1">#N/A</definedName>
    <definedName name="SUM_R_CNI2__1">#N/A</definedName>
    <definedName name="SUM_R_CNI2__STOCK_1">#N/A</definedName>
    <definedName name="SUM_R_CNIIV_1">#N/A</definedName>
    <definedName name="SUM_R_CNIIV_STOCK_1">#N/A</definedName>
    <definedName name="SUM_S_1">#N/A</definedName>
    <definedName name="SUM_S_CNC_1">#N/A</definedName>
    <definedName name="SUM_S_CNC_STOCK_1">#N/A</definedName>
    <definedName name="SUM_S_CNI1__1">#N/A</definedName>
    <definedName name="SUM_S_CNI1__STOCK_1">#N/A</definedName>
    <definedName name="SUM_S_CNI2__1">#N/A</definedName>
    <definedName name="SUM_S_CNI2__STOCK_1">#N/A</definedName>
    <definedName name="SUM_S_CNIIV_1">#N/A</definedName>
    <definedName name="SUM_S_CNIIV_STOCK_1">#N/A</definedName>
    <definedName name="SUM_T_1">#N/A</definedName>
    <definedName name="SUM_T_CNC_1">#N/A</definedName>
    <definedName name="SUM_T_CNC_STOCK_1">#N/A</definedName>
    <definedName name="SUM_T_CNI1__1">#N/A</definedName>
    <definedName name="SUM_T_CNI1__STOCK_1">#N/A</definedName>
    <definedName name="SUM_T_CNI2__1">#N/A</definedName>
    <definedName name="SUM_T_CNI2__STOCK_1">#N/A</definedName>
    <definedName name="SUM_T_CNIIV_1">#N/A</definedName>
    <definedName name="SUM_T_CNIIV_STOCK_1">#N/A</definedName>
    <definedName name="t_year">#REF!</definedName>
    <definedName name="temp">#N/A</definedName>
    <definedName name="test">#N/A</definedName>
    <definedName name="test2">#N/A</definedName>
    <definedName name="Total_Interest">#REF!</definedName>
    <definedName name="Total_Pay">#REF!</definedName>
    <definedName name="Total_Payment">Scheduled_Payment+Extra_Payment</definedName>
    <definedName name="TRAILER_TOP">26</definedName>
    <definedName name="TRAILER_TOP_1">#N/A</definedName>
    <definedName name="us">#REF!</definedName>
    <definedName name="USDRUS">#REF!</definedName>
    <definedName name="uu">#REF!</definedName>
    <definedName name="Values_Entered">IF(Loan_Amount*Interest_Rate*Loan_Years*Loan_Start&gt;0,1,0)</definedName>
    <definedName name="vasea">#REF!</definedName>
    <definedName name="vbh">[0]!vbh</definedName>
    <definedName name="w">#REF!</definedName>
    <definedName name="wrn.1." hidden="1">{"konoplin - Личное представление",#N/A,TRUE,"ФинПлан_1кв";"konoplin - Личное представление",#N/A,TRUE,"ФинПлан_2кв"}</definedName>
    <definedName name="wrn.1._1" hidden="1">{"konoplin - Личное представление",#N/A,TRUE,"ФинПлан_1кв";"konoplin - Личное представление",#N/A,TRUE,"ФинПлан_2кв"}</definedName>
    <definedName name="wrn.1._2" hidden="1">{"konoplin - Личное представление",#N/A,TRUE,"ФинПлан_1кв";"konoplin - Личное представление",#N/A,TRUE,"ФинПлан_2кв"}</definedName>
    <definedName name="wrn.1._3" hidden="1">{"konoplin - Личное представление",#N/A,TRUE,"ФинПлан_1кв";"konoplin - Личное представление",#N/A,TRUE,"ФинПлан_2кв"}</definedName>
    <definedName name="wrn.1._4" hidden="1">{"konoplin - Личное представление",#N/A,TRUE,"ФинПлан_1кв";"konoplin - Личное представление",#N/A,TRUE,"ФинПлан_2кв"}</definedName>
    <definedName name="wrn.1._5" hidden="1">{"konoplin - Личное представление",#N/A,TRUE,"ФинПлан_1кв";"konoplin - Личное представление",#N/A,TRUE,"ФинПлан_2кв"}</definedName>
    <definedName name="wrn.Сравнение._.с._.отраслями." hidden="1">{#N/A,#N/A,TRUE,"Лист1";#N/A,#N/A,TRUE,"Лист2";#N/A,#N/A,TRUE,"Лист3"}</definedName>
    <definedName name="wrn.Сравнение._.с._.отраслями._1" hidden="1">{#N/A,#N/A,TRUE,"Лист1";#N/A,#N/A,TRUE,"Лист2";#N/A,#N/A,TRUE,"Лист3"}</definedName>
    <definedName name="wrn.Сравнение._.с._.отраслями._2" hidden="1">{#N/A,#N/A,TRUE,"Лист1";#N/A,#N/A,TRUE,"Лист2";#N/A,#N/A,TRUE,"Лист3"}</definedName>
    <definedName name="wrn.Сравнение._.с._.отраслями._3" hidden="1">{#N/A,#N/A,TRUE,"Лист1";#N/A,#N/A,TRUE,"Лист2";#N/A,#N/A,TRUE,"Лист3"}</definedName>
    <definedName name="wrn.Сравнение._.с._.отраслями._4" hidden="1">{#N/A,#N/A,TRUE,"Лист1";#N/A,#N/A,TRUE,"Лист2";#N/A,#N/A,TRUE,"Лист3"}</definedName>
    <definedName name="wrn.Сравнение._.с._.отраслями._5" hidden="1">{#N/A,#N/A,TRUE,"Лист1";#N/A,#N/A,TRUE,"Лист2";#N/A,#N/A,TRUE,"Лист3"}</definedName>
    <definedName name="www">[0]!www</definedName>
    <definedName name="xdgfg">[0]!xdgfg</definedName>
    <definedName name="z">#REF!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а">[0]!а</definedName>
    <definedName name="а1">#REF!</definedName>
    <definedName name="а30">#REF!</definedName>
    <definedName name="аа">[0]!аа</definedName>
    <definedName name="АААААААА">[0]!АААААААА</definedName>
    <definedName name="август">#REF!</definedName>
    <definedName name="АВЧ_ВН">#REF!</definedName>
    <definedName name="АВЧ_С">#REF!</definedName>
    <definedName name="АВЧ_ТОЛ">#REF!</definedName>
    <definedName name="АВЧНЗ_АЛФ">#REF!</definedName>
    <definedName name="АВЧНЗ_МЕД">#REF!</definedName>
    <definedName name="АВЧНЗ_ХЛБ">#REF!</definedName>
    <definedName name="АВЧНЗ_ЭЛ">#REF!</definedName>
    <definedName name="АЛ_АВЧ">#REF!</definedName>
    <definedName name="АЛ_АТЧ">#REF!</definedName>
    <definedName name="АЛ_Ф">#REF!</definedName>
    <definedName name="АЛ_Ф_">#REF!</definedName>
    <definedName name="АЛ_Ф_ЗФА">#REF!</definedName>
    <definedName name="АЛ_Ф_Т">#REF!</definedName>
    <definedName name="АЛЮМ_АВЧ">#REF!</definedName>
    <definedName name="АЛЮМ_АТЧ">#REF!</definedName>
    <definedName name="АН_Б">#REF!</definedName>
    <definedName name="АН_М">#REF!</definedName>
    <definedName name="АН_М_">#REF!</definedName>
    <definedName name="АН_С">#REF!</definedName>
    <definedName name="ап">[0]!ап</definedName>
    <definedName name="АПР_РУБ">#REF!</definedName>
    <definedName name="АПР_ТОН">#REF!</definedName>
    <definedName name="апрель">[0]!апрель</definedName>
    <definedName name="АТЧНЗ_АМ">#REF!</definedName>
    <definedName name="АТЧНЗ_ГЛ">#REF!</definedName>
    <definedName name="АТЧНЗ_КР">#REF!</definedName>
    <definedName name="АТЧНЗ_ЭЛ">#REF!</definedName>
    <definedName name="б">[0]!б</definedName>
    <definedName name="б1">#REF!</definedName>
    <definedName name="БАР">#REF!</definedName>
    <definedName name="БАР_">#REF!</definedName>
    <definedName name="бб">[0]!бб</definedName>
    <definedName name="ббббб">[0]!ббббб</definedName>
    <definedName name="бл">#REF!</definedName>
    <definedName name="Блок">#REF!</definedName>
    <definedName name="в">[0]!в</definedName>
    <definedName name="В_В">#REF!</definedName>
    <definedName name="В_Т">#REF!</definedName>
    <definedName name="В_Э">#REF!</definedName>
    <definedName name="в23ё">[0]!в23ё</definedName>
    <definedName name="ва">[0]!ва</definedName>
    <definedName name="ВАЛОВЫЙ">#REF!</definedName>
    <definedName name="вв">[0]!вв</definedName>
    <definedName name="вв1">[0]!вв1</definedName>
    <definedName name="ввв">[0]!ввв</definedName>
    <definedName name="ВВВВ">#REF!</definedName>
    <definedName name="ВН">#REF!</definedName>
    <definedName name="ВН_3003_ДП">#REF!</definedName>
    <definedName name="ВН_АВЧ_ВН">#REF!</definedName>
    <definedName name="ВН_АВЧ_ТОЛ">#REF!</definedName>
    <definedName name="ВН_АВЧ_ЭКС">#REF!</definedName>
    <definedName name="ВН_АТЧ_ВН">#REF!</definedName>
    <definedName name="ВН_АТЧ_ТОЛ">#REF!</definedName>
    <definedName name="ВН_АТЧ_ЭКС">#REF!</definedName>
    <definedName name="ВН_Р">#REF!</definedName>
    <definedName name="ВН_С_ВН">#REF!</definedName>
    <definedName name="ВН_С_ТОЛ">#REF!</definedName>
    <definedName name="ВН_С_ЭКС">#REF!</definedName>
    <definedName name="ВН_Т">#REF!</definedName>
    <definedName name="ВНИТ">#REF!</definedName>
    <definedName name="ВОД_ОБ">#REF!</definedName>
    <definedName name="ВОД_Т">#REF!</definedName>
    <definedName name="ВОЗ">#REF!</definedName>
    <definedName name="Волгоградэнерго">#REF!</definedName>
    <definedName name="ВСП">#REF!</definedName>
    <definedName name="ВСП1">#REF!</definedName>
    <definedName name="ВСП2">#REF!</definedName>
    <definedName name="ВСПОМОГ">#REF!</definedName>
    <definedName name="ВТОМ">#REF!</definedName>
    <definedName name="второй">#REF!</definedName>
    <definedName name="вуув" hidden="1">{#N/A,#N/A,TRUE,"Лист1";#N/A,#N/A,TRUE,"Лист2";#N/A,#N/A,TRUE,"Лист3"}</definedName>
    <definedName name="вуув_1" hidden="1">{#N/A,#N/A,TRUE,"Лист1";#N/A,#N/A,TRUE,"Лист2";#N/A,#N/A,TRUE,"Лист3"}</definedName>
    <definedName name="вуув_2" hidden="1">{#N/A,#N/A,TRUE,"Лист1";#N/A,#N/A,TRUE,"Лист2";#N/A,#N/A,TRUE,"Лист3"}</definedName>
    <definedName name="вуув_3" hidden="1">{#N/A,#N/A,TRUE,"Лист1";#N/A,#N/A,TRUE,"Лист2";#N/A,#N/A,TRUE,"Лист3"}</definedName>
    <definedName name="вуув_4" hidden="1">{#N/A,#N/A,TRUE,"Лист1";#N/A,#N/A,TRUE,"Лист2";#N/A,#N/A,TRUE,"Лист3"}</definedName>
    <definedName name="вуув_5" hidden="1">{#N/A,#N/A,TRUE,"Лист1";#N/A,#N/A,TRUE,"Лист2";#N/A,#N/A,TRUE,"Лист3"}</definedName>
    <definedName name="выв">#REF!</definedName>
    <definedName name="г">[0]!г</definedName>
    <definedName name="ГАС_Ш">#REF!</definedName>
    <definedName name="гг">#REF!</definedName>
    <definedName name="ГИД">#REF!</definedName>
    <definedName name="ГИД_ЗФА">#REF!</definedName>
    <definedName name="ГЛ">#REF!</definedName>
    <definedName name="ГЛ_">#REF!</definedName>
    <definedName name="ГЛ_Т">#REF!</definedName>
    <definedName name="ГЛ_Ш">#REF!</definedName>
    <definedName name="глинозем">[0]!USD/1.701</definedName>
    <definedName name="ГР">#REF!</definedName>
    <definedName name="грприрцфв00ав98" hidden="1">{#N/A,#N/A,TRUE,"Лист1";#N/A,#N/A,TRUE,"Лист2";#N/A,#N/A,TRUE,"Лист3"}</definedName>
    <definedName name="грприрцфв00ав98_1" hidden="1">{#N/A,#N/A,TRUE,"Лист1";#N/A,#N/A,TRUE,"Лист2";#N/A,#N/A,TRUE,"Лист3"}</definedName>
    <definedName name="грприрцфв00ав98_2" hidden="1">{#N/A,#N/A,TRUE,"Лист1";#N/A,#N/A,TRUE,"Лист2";#N/A,#N/A,TRUE,"Лист3"}</definedName>
    <definedName name="грприрцфв00ав98_3" hidden="1">{#N/A,#N/A,TRUE,"Лист1";#N/A,#N/A,TRUE,"Лист2";#N/A,#N/A,TRUE,"Лист3"}</definedName>
    <definedName name="грприрцфв00ав98_4" hidden="1">{#N/A,#N/A,TRUE,"Лист1";#N/A,#N/A,TRUE,"Лист2";#N/A,#N/A,TRUE,"Лист3"}</definedName>
    <definedName name="грприрцфв00ав98_5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рфинцкавг98Х_1" hidden="1">{#N/A,#N/A,TRUE,"Лист1";#N/A,#N/A,TRUE,"Лист2";#N/A,#N/A,TRUE,"Лист3"}</definedName>
    <definedName name="грфинцкавг98Х_2" hidden="1">{#N/A,#N/A,TRUE,"Лист1";#N/A,#N/A,TRUE,"Лист2";#N/A,#N/A,TRUE,"Лист3"}</definedName>
    <definedName name="грфинцкавг98Х_3" hidden="1">{#N/A,#N/A,TRUE,"Лист1";#N/A,#N/A,TRUE,"Лист2";#N/A,#N/A,TRUE,"Лист3"}</definedName>
    <definedName name="грфинцкавг98Х_4" hidden="1">{#N/A,#N/A,TRUE,"Лист1";#N/A,#N/A,TRUE,"Лист2";#N/A,#N/A,TRUE,"Лист3"}</definedName>
    <definedName name="грфинцкавг98Х_5" hidden="1">{#N/A,#N/A,TRUE,"Лист1";#N/A,#N/A,TRUE,"Лист2";#N/A,#N/A,TRUE,"Лист3"}</definedName>
    <definedName name="гш">[0]!гш</definedName>
    <definedName name="ДАВ_ЖИД">#REF!</definedName>
    <definedName name="ДАВ_МЕЛК">#REF!</definedName>
    <definedName name="ДАВ_СЛИТКИ">#REF!</definedName>
    <definedName name="Дав_тв">#REF!</definedName>
    <definedName name="ДАВ_ШТАН">#REF!</definedName>
    <definedName name="ДАВАЛЬЧЕСИЙ">#REF!</definedName>
    <definedName name="ДАВАЛЬЧЕСКИЙ">#REF!</definedName>
    <definedName name="дб">[0]!дб</definedName>
    <definedName name="Дв">[0]!Дв</definedName>
    <definedName name="декабрь">#REF!</definedName>
    <definedName name="ДИЗТОПЛИВО">#REF!</definedName>
    <definedName name="ДИМА">#REF!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е">[0]!е</definedName>
    <definedName name="ж">[0]!ж</definedName>
    <definedName name="жжжжжжж">[0]!жжжжжжж</definedName>
    <definedName name="ЖИДКИЙ">#REF!</definedName>
    <definedName name="з">[0]!з</definedName>
    <definedName name="З0">#REF!</definedName>
    <definedName name="З1">#REF!</definedName>
    <definedName name="З10">#REF!</definedName>
    <definedName name="З11">#REF!</definedName>
    <definedName name="З12">#REF!</definedName>
    <definedName name="З13">#REF!</definedName>
    <definedName name="З14">#REF!</definedName>
    <definedName name="З2">#REF!</definedName>
    <definedName name="З3">#REF!</definedName>
    <definedName name="З4">#REF!</definedName>
    <definedName name="З5">#REF!</definedName>
    <definedName name="З6">#REF!</definedName>
    <definedName name="З7">#REF!</definedName>
    <definedName name="З8">#REF!</definedName>
    <definedName name="З9">#REF!</definedName>
    <definedName name="ЗАРПЛАТА">#REF!</definedName>
    <definedName name="ззззз">#REF!</definedName>
    <definedName name="ззззззззззззззззззззз">[0]!ззззззззззззззззззззз</definedName>
    <definedName name="Зин">[0]!Зин</definedName>
    <definedName name="и">[0]!и</definedName>
    <definedName name="й">[0]!й</definedName>
    <definedName name="й1">[0]!й1</definedName>
    <definedName name="ИЗВ_М">#REF!</definedName>
    <definedName name="ИЗМНЗП_АВЧ">#REF!</definedName>
    <definedName name="ИЗМНЗП_АТЧ">#REF!</definedName>
    <definedName name="ии">#REF!</definedName>
    <definedName name="йй">[0]!йй</definedName>
    <definedName name="йй1">[0]!йй1</definedName>
    <definedName name="ййййййййййййй">[0]!ййййййййййййй</definedName>
    <definedName name="индцкавг98" hidden="1">{#N/A,#N/A,TRUE,"Лист1";#N/A,#N/A,TRUE,"Лист2";#N/A,#N/A,TRUE,"Лист3"}</definedName>
    <definedName name="индцкавг98_1" hidden="1">{#N/A,#N/A,TRUE,"Лист1";#N/A,#N/A,TRUE,"Лист2";#N/A,#N/A,TRUE,"Лист3"}</definedName>
    <definedName name="индцкавг98_2" hidden="1">{#N/A,#N/A,TRUE,"Лист1";#N/A,#N/A,TRUE,"Лист2";#N/A,#N/A,TRUE,"Лист3"}</definedName>
    <definedName name="индцкавг98_3" hidden="1">{#N/A,#N/A,TRUE,"Лист1";#N/A,#N/A,TRUE,"Лист2";#N/A,#N/A,TRUE,"Лист3"}</definedName>
    <definedName name="индцкавг98_4" hidden="1">{#N/A,#N/A,TRUE,"Лист1";#N/A,#N/A,TRUE,"Лист2";#N/A,#N/A,TRUE,"Лист3"}</definedName>
    <definedName name="индцкавг98_5" hidden="1">{#N/A,#N/A,TRUE,"Лист1";#N/A,#N/A,TRUE,"Лист2";#N/A,#N/A,TRUE,"Лист3"}</definedName>
    <definedName name="ипи">[0]!ипи</definedName>
    <definedName name="ИТВСП">#REF!</definedName>
    <definedName name="ИТСЫР">#REF!</definedName>
    <definedName name="ИТТР">#REF!</definedName>
    <definedName name="ИТЭН">#REF!</definedName>
    <definedName name="ЙЦУ">#REF!</definedName>
    <definedName name="июль">#REF!</definedName>
    <definedName name="ИЮН_РУБ">#REF!</definedName>
    <definedName name="ИЮН_ТОН">#REF!</definedName>
    <definedName name="июнь">#REF!</definedName>
    <definedName name="К">[0]!К</definedName>
    <definedName name="К_СЫР">#REF!</definedName>
    <definedName name="к1">[0]!к1</definedName>
    <definedName name="К2">[0]!К2</definedName>
    <definedName name="к3">[0]!к3</definedName>
    <definedName name="КВ1_РУБ">#REF!</definedName>
    <definedName name="КВ1_ТОН">#REF!</definedName>
    <definedName name="КВ2_РУБ">#REF!</definedName>
    <definedName name="КВ2_ТОН">#REF!</definedName>
    <definedName name="КВ3_РУБ">#REF!</definedName>
    <definedName name="КВ3_ТОН">#REF!</definedName>
    <definedName name="КВ4_РУБ">#REF!</definedName>
    <definedName name="КВ4_ТОН">#REF!</definedName>
    <definedName name="ке">[0]!ке</definedName>
    <definedName name="ке2">[0]!ке2</definedName>
    <definedName name="кеппппппппппп" hidden="1">{#N/A,#N/A,TRUE,"Лист1";#N/A,#N/A,TRUE,"Лист2";#N/A,#N/A,TRUE,"Лист3"}</definedName>
    <definedName name="кеппппппппппп_1" hidden="1">{#N/A,#N/A,TRUE,"Лист1";#N/A,#N/A,TRUE,"Лист2";#N/A,#N/A,TRUE,"Лист3"}</definedName>
    <definedName name="кеппппппппппп_2" hidden="1">{#N/A,#N/A,TRUE,"Лист1";#N/A,#N/A,TRUE,"Лист2";#N/A,#N/A,TRUE,"Лист3"}</definedName>
    <definedName name="кеппппппппппп_3" hidden="1">{#N/A,#N/A,TRUE,"Лист1";#N/A,#N/A,TRUE,"Лист2";#N/A,#N/A,TRUE,"Лист3"}</definedName>
    <definedName name="кеппппппппппп_4" hidden="1">{#N/A,#N/A,TRUE,"Лист1";#N/A,#N/A,TRUE,"Лист2";#N/A,#N/A,TRUE,"Лист3"}</definedName>
    <definedName name="кеппппппппппп_5" hidden="1">{#N/A,#N/A,TRUE,"Лист1";#N/A,#N/A,TRUE,"Лист2";#N/A,#N/A,TRUE,"Лист3"}</definedName>
    <definedName name="кл">#REF!</definedName>
    <definedName name="КОК_ПРОК">#REF!</definedName>
    <definedName name="КОРК_7">#REF!</definedName>
    <definedName name="КОРК_АВЧ">#REF!</definedName>
    <definedName name="коэф_блоки">#REF!</definedName>
    <definedName name="коэф_глин">#REF!</definedName>
    <definedName name="коэф_кокс">#REF!</definedName>
    <definedName name="коэф_пек">#REF!</definedName>
    <definedName name="коэф1">#REF!</definedName>
    <definedName name="коэф2">#REF!</definedName>
    <definedName name="коэф3">#REF!</definedName>
    <definedName name="коэф4">#REF!</definedName>
    <definedName name="КПП">#REF!</definedName>
    <definedName name="кр">#REF!</definedName>
    <definedName name="КР_">#REF!</definedName>
    <definedName name="КР_10">#REF!</definedName>
    <definedName name="КР_2ЦЕХ">#REF!</definedName>
    <definedName name="КР_7">#REF!</definedName>
    <definedName name="КР_8">#REF!</definedName>
    <definedName name="кр_до165">#REF!</definedName>
    <definedName name="КР_КРАМЗ">#REF!</definedName>
    <definedName name="КР_ОБАН">#REF!</definedName>
    <definedName name="кр_с8б">#REF!</definedName>
    <definedName name="КР_С8БМ">#REF!</definedName>
    <definedName name="КР_СУМ">#REF!</definedName>
    <definedName name="КР_Ф">#REF!</definedName>
    <definedName name="КрПроцент">#REF!</definedName>
    <definedName name="КРУПН_КРАМЗ">#REF!</definedName>
    <definedName name="кур">#REF!</definedName>
    <definedName name="Курс">#REF!</definedName>
    <definedName name="КурсУЕ">#REF!</definedName>
    <definedName name="л">[0]!л</definedName>
    <definedName name="лавплм">[0]!лавплм</definedName>
    <definedName name="лдо">DATE(YEAR([0]!Loan_Start),MONTH([0]!Loan_Start)+Payment_Number,DAY([0]!Loan_Start))</definedName>
    <definedName name="ло">[0]!ло</definedName>
    <definedName name="м">[0]!м</definedName>
    <definedName name="м.3">[0]!м.3</definedName>
    <definedName name="май">#REF!</definedName>
    <definedName name="МАЙ_РУБ">#REF!</definedName>
    <definedName name="МАЙ_ТОН">#REF!</definedName>
    <definedName name="МАР_РУБ">#REF!</definedName>
    <definedName name="МАР_ТОН">#REF!</definedName>
    <definedName name="МАРГ_ЛИГ_ДП">#REF!</definedName>
    <definedName name="март">#REF!</definedName>
    <definedName name="МЕД">#REF!</definedName>
    <definedName name="МЕД_">#REF!</definedName>
    <definedName name="МЕЛ_СУМ">#REF!</definedName>
    <definedName name="мер.3">[0]!мер.3</definedName>
    <definedName name="Мет_собс">#REF!</definedName>
    <definedName name="Мет_ЭЛЦ3">#REF!</definedName>
    <definedName name="МнНДС">#REF!</definedName>
    <definedName name="мс">[0]!мс</definedName>
    <definedName name="мым">[0]!мым</definedName>
    <definedName name="мым2">[0]!мым2</definedName>
    <definedName name="Н_2ЦЕХ_СКАЛ">#REF!</definedName>
    <definedName name="Н_АЛФ">#REF!</definedName>
    <definedName name="Н_АНБЛ">#REF!</definedName>
    <definedName name="Н_ВАЛФ">#REF!</definedName>
    <definedName name="Н_ВГР">#REF!</definedName>
    <definedName name="Н_ВКРСВ">#REF!</definedName>
    <definedName name="Н_ВМЕДЬ">#REF!</definedName>
    <definedName name="Н_ВОДОБКРУПН">#REF!</definedName>
    <definedName name="Н_ВХЛБ">#REF!</definedName>
    <definedName name="Н_ВХЛН">#REF!</definedName>
    <definedName name="Н_ГИДЗ">#REF!</definedName>
    <definedName name="Н_ГЛ_ВН">#REF!</definedName>
    <definedName name="Н_ГЛ_ТОЛ">#REF!</definedName>
    <definedName name="Н_ГЛШ">#REF!</definedName>
    <definedName name="Н_ИЗВ">#REF!</definedName>
    <definedName name="Н_К_ПРОК">#REF!</definedName>
    <definedName name="Н_К_СЫР">#REF!</definedName>
    <definedName name="Н_КАВЧ_АЛФ">#REF!</definedName>
    <definedName name="Н_КАВЧ_ГРАФ">#REF!</definedName>
    <definedName name="Н_КАВЧ_КРС">#REF!</definedName>
    <definedName name="Н_КАВЧ_МЕД">#REF!</definedName>
    <definedName name="Н_КАВЧ_ХЛБ">#REF!</definedName>
    <definedName name="Н_КАО_СКАЛ">#REF!</definedName>
    <definedName name="Н_КЕРОСИН">#REF!</definedName>
    <definedName name="Н_КОА_АБ">#REF!</definedName>
    <definedName name="Н_КОА_ГЛ">#REF!</definedName>
    <definedName name="Н_КОА_КРС">#REF!</definedName>
    <definedName name="Н_КОА_КРСМ">#REF!</definedName>
    <definedName name="Н_КОА_СКАЛ">#REF!</definedName>
    <definedName name="Н_КОА_ФК">#REF!</definedName>
    <definedName name="Н_КОРК_7">#REF!</definedName>
    <definedName name="Н_КОРК_АВЧ">#REF!</definedName>
    <definedName name="Н_КР19_СКАЛ">#REF!</definedName>
    <definedName name="Н_КРСВ">#REF!</definedName>
    <definedName name="Н_КРСМ">#REF!</definedName>
    <definedName name="Н_КСГИД">#REF!</definedName>
    <definedName name="Н_КСКАУСТ">#REF!</definedName>
    <definedName name="Н_КСПЕНА">#REF!</definedName>
    <definedName name="Н_КССОДГО">#REF!</definedName>
    <definedName name="Н_КССОДКАЛ">#REF!</definedName>
    <definedName name="Н_МАССА">#REF!</definedName>
    <definedName name="Н_ОЛЕ">#REF!</definedName>
    <definedName name="Н_ПЕК">#REF!</definedName>
    <definedName name="Н_ПУШ">#REF!</definedName>
    <definedName name="Н_ПЫЛЬ">#REF!</definedName>
    <definedName name="Н_С8БМ_ГЛ">#REF!</definedName>
    <definedName name="Н_С8БМ_КСВ">#REF!</definedName>
    <definedName name="Н_С8БМ_КСМ">#REF!</definedName>
    <definedName name="Н_С8БМ_СКАЛ">#REF!</definedName>
    <definedName name="Н_С8БМ_ФК">#REF!</definedName>
    <definedName name="Н_СЕРК">#REF!</definedName>
    <definedName name="Н_СКА">#REF!</definedName>
    <definedName name="Н_СЛ_КРСВ">#REF!</definedName>
    <definedName name="Н_СОСМАС">#REF!</definedName>
    <definedName name="Н_Т_КРСВ">#REF!</definedName>
    <definedName name="Н_Т_КРСВ3">#REF!</definedName>
    <definedName name="Н_ТИТАН">#REF!</definedName>
    <definedName name="Н_ФК">#REF!</definedName>
    <definedName name="Н_ФТК">#REF!</definedName>
    <definedName name="Н_ХЛНАТ">#REF!</definedName>
    <definedName name="Н_ШАРЫ">#REF!</definedName>
    <definedName name="Н_ЭНКРУПН">#REF!</definedName>
    <definedName name="Н_ЭНМЕЛКИЕ">#REF!</definedName>
    <definedName name="Н_ЭНСЛИТКИ">#REF!</definedName>
    <definedName name="НАЧП">#REF!</definedName>
    <definedName name="НАЧПЭО">#REF!</definedName>
    <definedName name="НВ_АВЧСЫР">#REF!</definedName>
    <definedName name="НВ_ДАВАЛ">#REF!</definedName>
    <definedName name="НВ_КРУПНЫЕ">#REF!</definedName>
    <definedName name="НВ_ПУСКАВЧ">#REF!</definedName>
    <definedName name="НВ_РЕКВИЗИТЫ">#REF!</definedName>
    <definedName name="НВ_СЛИТКИ">#REF!</definedName>
    <definedName name="НВ_СПЛАВ6063">#REF!</definedName>
    <definedName name="НВ_ЧМЖ">#REF!</definedName>
    <definedName name="НДС">#REF!</definedName>
    <definedName name="ндс1">#REF!</definedName>
    <definedName name="НЗП_АВЧ">#REF!</definedName>
    <definedName name="НЗП_АТЧ">#REF!</definedName>
    <definedName name="НЗП_АТЧВАВЧ">#REF!</definedName>
    <definedName name="НН_АВЧТОВ">#REF!</definedName>
    <definedName name="нов">[0]!нов</definedName>
    <definedName name="ноябрь">#REF!</definedName>
    <definedName name="НТ_АВЧСЫР">#REF!</definedName>
    <definedName name="НТ_ДАВАЛ">#REF!</definedName>
    <definedName name="НТ_КРУПНЫЕ">#REF!</definedName>
    <definedName name="НТ_РЕКВИЗИТЫ">#REF!</definedName>
    <definedName name="НТ_СЛИТКИ">#REF!</definedName>
    <definedName name="НТ_СПЛАВ6063">#REF!</definedName>
    <definedName name="НТ_ЧМЖ">#REF!</definedName>
    <definedName name="о">[0]!о</definedName>
    <definedName name="об_эксп">#REF!</definedName>
    <definedName name="_xlnm.Print_Area" localSheetId="0">'П-0.8'!$A$1:$BW$132</definedName>
    <definedName name="ОБЩ">#REF!</definedName>
    <definedName name="ОБЩ_Т">#REF!</definedName>
    <definedName name="ОБЩИТ">#REF!</definedName>
    <definedName name="объёмы">#REF!</definedName>
    <definedName name="октябрь">#REF!</definedName>
    <definedName name="ол">OFFSET([0]!Full_Print,0,0,Last_Row)</definedName>
    <definedName name="ОЛЕ">#REF!</definedName>
    <definedName name="он">#REF!</definedName>
    <definedName name="оо">#REF!</definedName>
    <definedName name="ор">IF([0]!Loan_Amount*[0]!Interest_Rate*[0]!Loan_Years*[0]!Loan_Start&gt;0,1,0)</definedName>
    <definedName name="ОС_АЛ_Ф">#REF!</definedName>
    <definedName name="ОС_АН_Б">#REF!</definedName>
    <definedName name="ОС_БАР">#REF!</definedName>
    <definedName name="ОС_ГИД">#REF!</definedName>
    <definedName name="ОС_ГИД_ЗФА">#REF!</definedName>
    <definedName name="ОС_ГЛ">#REF!</definedName>
    <definedName name="ОС_ГЛ_Т">#REF!</definedName>
    <definedName name="ОС_ГЛ_Ш">#REF!</definedName>
    <definedName name="ОС_ГР">#REF!</definedName>
    <definedName name="ОС_ИЗВ_М">#REF!</definedName>
    <definedName name="ОС_К_СЫР">#REF!</definedName>
    <definedName name="ОС_КОК_ПРОК">#REF!</definedName>
    <definedName name="ОС_КОРК_7">#REF!</definedName>
    <definedName name="ОС_КОРК_АВЧ">#REF!</definedName>
    <definedName name="ОС_КР">#REF!</definedName>
    <definedName name="ОС_МЕД">#REF!</definedName>
    <definedName name="ОС_ОЛЕ">#REF!</definedName>
    <definedName name="ОС_П_УГ">#REF!</definedName>
    <definedName name="ОС_П_ЦЕМ">#REF!</definedName>
    <definedName name="ОС_ПЕК">#REF!</definedName>
    <definedName name="ОС_ПОД_К">#REF!</definedName>
    <definedName name="ОС_ПУШ">#REF!</definedName>
    <definedName name="ОС_С_КАЛ">#REF!</definedName>
    <definedName name="ОС_С_КАУ">#REF!</definedName>
    <definedName name="ОС_С_ПУСК">#REF!</definedName>
    <definedName name="ОС_СЕР_К">#REF!</definedName>
    <definedName name="ОС_СК_АН">#REF!</definedName>
    <definedName name="ОС_ТИ">#REF!</definedName>
    <definedName name="ОС_ФЛ_К">#REF!</definedName>
    <definedName name="ОС_ФТ_К">#REF!</definedName>
    <definedName name="ОС_ХЛ_Н">#REF!</definedName>
    <definedName name="п">[0]!п</definedName>
    <definedName name="П_УГ">#REF!</definedName>
    <definedName name="П_ЦЕМ">#REF!</definedName>
    <definedName name="П9.11">[0]!П9.11</definedName>
    <definedName name="папа" hidden="1">{"konoplin - Личное представление",#N/A,TRUE,"ФинПлан_1кв";"konoplin - Личное представление",#N/A,TRUE,"ФинПлан_2кв"}</definedName>
    <definedName name="папа_1" hidden="1">{"konoplin - Личное представление",#N/A,TRUE,"ФинПлан_1кв";"konoplin - Личное представление",#N/A,TRUE,"ФинПлан_2кв"}</definedName>
    <definedName name="папа_2" hidden="1">{"konoplin - Личное представление",#N/A,TRUE,"ФинПлан_1кв";"konoplin - Личное представление",#N/A,TRUE,"ФинПлан_2кв"}</definedName>
    <definedName name="папа_3" hidden="1">{"konoplin - Личное представление",#N/A,TRUE,"ФинПлан_1кв";"konoplin - Личное представление",#N/A,TRUE,"ФинПлан_2кв"}</definedName>
    <definedName name="папа_4" hidden="1">{"konoplin - Личное представление",#N/A,TRUE,"ФинПлан_1кв";"konoplin - Личное представление",#N/A,TRUE,"ФинПлан_2кв"}</definedName>
    <definedName name="папа_5" hidden="1">{"konoplin - Личное представление",#N/A,TRUE,"ФинПлан_1кв";"konoplin - Личное представление",#N/A,TRUE,"ФинПлан_2кв"}</definedName>
    <definedName name="ПАР">#REF!</definedName>
    <definedName name="ПЕК">#REF!</definedName>
    <definedName name="первый">#REF!</definedName>
    <definedName name="Период">#REF!</definedName>
    <definedName name="план">#REF!</definedName>
    <definedName name="план1">#REF!</definedName>
    <definedName name="ПОД_К">#REF!</definedName>
    <definedName name="ПОД_КО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ЛН">#REF!</definedName>
    <definedName name="ппп">[0]!ппп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прпр">MATCH(0.01,[0]!End_Bal,-1)+1</definedName>
    <definedName name="ПУИ">[0]!ПУИ</definedName>
    <definedName name="ПУСК_АВЧ">#REF!</definedName>
    <definedName name="ПУСК_ОБАН">#REF!</definedName>
    <definedName name="ПУСК_С8БМ">#REF!</definedName>
    <definedName name="ПУСКОВЫЕ">#REF!</definedName>
    <definedName name="ПУШ">#REF!</definedName>
    <definedName name="р">[0]!р</definedName>
    <definedName name="работы">#REF!</definedName>
    <definedName name="расшифровка">#REF!</definedName>
    <definedName name="ремонты2">[0]!ремонты2</definedName>
    <definedName name="рис1" hidden="1">{#N/A,#N/A,TRUE,"Лист1";#N/A,#N/A,TRUE,"Лист2";#N/A,#N/A,TRUE,"Лист3"}</definedName>
    <definedName name="рис1_1" hidden="1">{#N/A,#N/A,TRUE,"Лист1";#N/A,#N/A,TRUE,"Лист2";#N/A,#N/A,TRUE,"Лист3"}</definedName>
    <definedName name="рис1_2" hidden="1">{#N/A,#N/A,TRUE,"Лист1";#N/A,#N/A,TRUE,"Лист2";#N/A,#N/A,TRUE,"Лист3"}</definedName>
    <definedName name="рис1_3" hidden="1">{#N/A,#N/A,TRUE,"Лист1";#N/A,#N/A,TRUE,"Лист2";#N/A,#N/A,TRUE,"Лист3"}</definedName>
    <definedName name="рис1_4" hidden="1">{#N/A,#N/A,TRUE,"Лист1";#N/A,#N/A,TRUE,"Лист2";#N/A,#N/A,TRUE,"Лист3"}</definedName>
    <definedName name="рис1_5" hidden="1">{#N/A,#N/A,TRUE,"Лист1";#N/A,#N/A,TRUE,"Лист2";#N/A,#N/A,TRUE,"Лист3"}</definedName>
    <definedName name="рпрпрп">IF(Values_Entered,[0]!Header_Row+прпр,[0]!Header_Row)</definedName>
    <definedName name="с">[0]!с</definedName>
    <definedName name="С_КАЛ">#REF!</definedName>
    <definedName name="С_КАУ">#REF!</definedName>
    <definedName name="С_КОДЫ">#REF!</definedName>
    <definedName name="С_ОБЪЁМЫ">#REF!</definedName>
    <definedName name="С_ПУСК">#REF!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ентябрь">#REF!</definedName>
    <definedName name="СЕР_К">#REF!</definedName>
    <definedName name="СК_АН">#REF!</definedName>
    <definedName name="СОЦСТРАХ">#REF!</definedName>
    <definedName name="СПЛАВ6063">#REF!</definedName>
    <definedName name="СПЛАВ6063_КРАМЗ">#REF!</definedName>
    <definedName name="сс">[0]!сс</definedName>
    <definedName name="СС_АВЧ">#REF!</definedName>
    <definedName name="СС_АВЧВН">#REF!</definedName>
    <definedName name="СС_АВЧТОЛ">#REF!</definedName>
    <definedName name="СС_АЛФТЗФА">#REF!</definedName>
    <definedName name="СС_КРСМЕШ">#REF!</definedName>
    <definedName name="СС_МАРГ_ЛИГ_ДП">#REF!</definedName>
    <definedName name="СС_МАССА">#REF!</definedName>
    <definedName name="СС_СЫР">#REF!</definedName>
    <definedName name="СС_СЫРВН">#REF!</definedName>
    <definedName name="СС_СЫРТОЛ">#REF!</definedName>
    <definedName name="сс3">[0]!сс3</definedName>
    <definedName name="сссс">[0]!сссс</definedName>
    <definedName name="ссы">[0]!ссы</definedName>
    <definedName name="статьи">#REF!</definedName>
    <definedName name="статьи_план">#REF!</definedName>
    <definedName name="статьи_факт">#REF!</definedName>
    <definedName name="сто">#REF!</definedName>
    <definedName name="сто_проц_ф">#REF!</definedName>
    <definedName name="сто_процентов">#REF!</definedName>
    <definedName name="СЫР">#REF!</definedName>
    <definedName name="СЫР_ВН">#REF!</definedName>
    <definedName name="СЫР_ТОЛ">#REF!</definedName>
    <definedName name="СЫРА">#REF!</definedName>
    <definedName name="СЫРЬЁ">#REF!</definedName>
    <definedName name="т">[0]!т</definedName>
    <definedName name="ТВ_ЭЛЦ3">#REF!</definedName>
    <definedName name="ТВЁРДЫЙ">#REF!</definedName>
    <definedName name="тепло_проц_ф">#REF!</definedName>
    <definedName name="тепло_процент">#REF!</definedName>
    <definedName name="ТЗР">#REF!</definedName>
    <definedName name="ТИ">#REF!</definedName>
    <definedName name="ТОВАРНЫЙ">#REF!</definedName>
    <definedName name="ТОЛ">#REF!</definedName>
    <definedName name="ТОЛЛИНГ_СЫРЕЦ">#REF!</definedName>
    <definedName name="тп" hidden="1">{#N/A,#N/A,TRUE,"Лист1";#N/A,#N/A,TRUE,"Лист2";#N/A,#N/A,TRUE,"Лист3"}</definedName>
    <definedName name="тп_1" hidden="1">{#N/A,#N/A,TRUE,"Лист1";#N/A,#N/A,TRUE,"Лист2";#N/A,#N/A,TRUE,"Лист3"}</definedName>
    <definedName name="тп_2" hidden="1">{#N/A,#N/A,TRUE,"Лист1";#N/A,#N/A,TRUE,"Лист2";#N/A,#N/A,TRUE,"Лист3"}</definedName>
    <definedName name="тп_3" hidden="1">{#N/A,#N/A,TRUE,"Лист1";#N/A,#N/A,TRUE,"Лист2";#N/A,#N/A,TRUE,"Лист3"}</definedName>
    <definedName name="тп_4" hidden="1">{#N/A,#N/A,TRUE,"Лист1";#N/A,#N/A,TRUE,"Лист2";#N/A,#N/A,TRUE,"Лист3"}</definedName>
    <definedName name="тп_5" hidden="1">{#N/A,#N/A,TRUE,"Лист1";#N/A,#N/A,TRUE,"Лист2";#N/A,#N/A,TRUE,"Лист3"}</definedName>
    <definedName name="ТР">#REF!</definedName>
    <definedName name="третий">#REF!</definedName>
    <definedName name="тт">#REF!</definedName>
    <definedName name="у">[0]!у</definedName>
    <definedName name="ук">[0]!ук</definedName>
    <definedName name="укеееукеееееееееееееее" hidden="1">{#N/A,#N/A,TRUE,"Лист1";#N/A,#N/A,TRUE,"Лист2";#N/A,#N/A,TRUE,"Лист3"}</definedName>
    <definedName name="укеееукеееееееееееееее_1" hidden="1">{#N/A,#N/A,TRUE,"Лист1";#N/A,#N/A,TRUE,"Лист2";#N/A,#N/A,TRUE,"Лист3"}</definedName>
    <definedName name="укеееукеееееееееееееее_2" hidden="1">{#N/A,#N/A,TRUE,"Лист1";#N/A,#N/A,TRUE,"Лист2";#N/A,#N/A,TRUE,"Лист3"}</definedName>
    <definedName name="укеееукеееееееееееееее_3" hidden="1">{#N/A,#N/A,TRUE,"Лист1";#N/A,#N/A,TRUE,"Лист2";#N/A,#N/A,TRUE,"Лист3"}</definedName>
    <definedName name="укеееукеееееееееееееее_4" hidden="1">{#N/A,#N/A,TRUE,"Лист1";#N/A,#N/A,TRUE,"Лист2";#N/A,#N/A,TRUE,"Лист3"}</definedName>
    <definedName name="укеееукеееееееееееееее_5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еуеуе_1" hidden="1">{#N/A,#N/A,TRUE,"Лист1";#N/A,#N/A,TRUE,"Лист2";#N/A,#N/A,TRUE,"Лист3"}</definedName>
    <definedName name="укеукеуеуе_2" hidden="1">{#N/A,#N/A,TRUE,"Лист1";#N/A,#N/A,TRUE,"Лист2";#N/A,#N/A,TRUE,"Лист3"}</definedName>
    <definedName name="укеукеуеуе_3" hidden="1">{#N/A,#N/A,TRUE,"Лист1";#N/A,#N/A,TRUE,"Лист2";#N/A,#N/A,TRUE,"Лист3"}</definedName>
    <definedName name="укеукеуеуе_4" hidden="1">{#N/A,#N/A,TRUE,"Лист1";#N/A,#N/A,TRUE,"Лист2";#N/A,#N/A,TRUE,"Лист3"}</definedName>
    <definedName name="укеукеуеуе_5" hidden="1">{#N/A,#N/A,TRUE,"Лист1";#N/A,#N/A,TRUE,"Лист2";#N/A,#N/A,TRUE,"Лист3"}</definedName>
    <definedName name="УП">[0]!УП</definedName>
    <definedName name="уфэ">[0]!уфэ</definedName>
    <definedName name="ф" hidden="1">{"konoplin - Личное представление",#N/A,TRUE,"ФинПлан_1кв";"konoplin - Личное представление",#N/A,TRUE,"ФинПлан_2кв"}</definedName>
    <definedName name="ф_1" hidden="1">{"konoplin - Личное представление",#N/A,TRUE,"ФинПлан_1кв";"konoplin - Личное представление",#N/A,TRUE,"ФинПлан_2кв"}</definedName>
    <definedName name="ф_2" hidden="1">{"konoplin - Личное представление",#N/A,TRUE,"ФинПлан_1кв";"konoplin - Личное представление",#N/A,TRUE,"ФинПлан_2кв"}</definedName>
    <definedName name="ф_3" hidden="1">{"konoplin - Личное представление",#N/A,TRUE,"ФинПлан_1кв";"konoplin - Личное представление",#N/A,TRUE,"ФинПлан_2кв"}</definedName>
    <definedName name="ф_4" hidden="1">{"konoplin - Личное представление",#N/A,TRUE,"ФинПлан_1кв";"konoplin - Личное представление",#N/A,TRUE,"ФинПлан_2кв"}</definedName>
    <definedName name="ф_5" hidden="1">{"konoplin - Личное представление",#N/A,TRUE,"ФинПлан_1кв";"konoplin - Личное представление",#N/A,TRUE,"ФинПлан_2кв"}</definedName>
    <definedName name="факт">#REF!</definedName>
    <definedName name="факт1">#REF!</definedName>
    <definedName name="ФЕВ_РУБ">#REF!</definedName>
    <definedName name="ФЕВ_ТОН">#REF!</definedName>
    <definedName name="февраль">#REF!</definedName>
    <definedName name="ФЛ_К">#REF!</definedName>
    <definedName name="форм">#REF!</definedName>
    <definedName name="Формат_ширина">[0]!Формат_ширина</definedName>
    <definedName name="формулы">#REF!</definedName>
    <definedName name="ФТ_К">#REF!</definedName>
    <definedName name="ффф">#REF!</definedName>
    <definedName name="ФФФ1">#REF!</definedName>
    <definedName name="ФФФ2">#REF!</definedName>
    <definedName name="ФФФФ">#REF!</definedName>
    <definedName name="ФЫ">#REF!</definedName>
    <definedName name="фыв">[0]!фыв</definedName>
    <definedName name="х">[0]!х</definedName>
    <definedName name="ХЛ_Н">#REF!</definedName>
    <definedName name="хххх">[0]!хххх</definedName>
    <definedName name="ц">[0]!ц</definedName>
    <definedName name="ЦЕННЗП_АВЧ">#REF!</definedName>
    <definedName name="ЦЕННЗП_АТЧ">#REF!</definedName>
    <definedName name="ЦЕХОВЫЕ">#REF!</definedName>
    <definedName name="ЦЕХР">#REF!</definedName>
    <definedName name="ЦЕХРИТ">#REF!</definedName>
    <definedName name="ЦЕХС">#REF!</definedName>
    <definedName name="цу">[0]!цу</definedName>
    <definedName name="ч">[0]!ч</definedName>
    <definedName name="четвертый">#REF!</definedName>
    <definedName name="ш">[0]!ш</definedName>
    <definedName name="ШТАНГИ">#REF!</definedName>
    <definedName name="щ">[0]!щ</definedName>
    <definedName name="щрррлтол">[0]!щрррлтол</definedName>
    <definedName name="ъ">#REF!</definedName>
    <definedName name="ы">[0]!ы</definedName>
    <definedName name="ыв">[0]!ыв</definedName>
    <definedName name="ыуаы" hidden="1">{#N/A,#N/A,TRUE,"Лист1";#N/A,#N/A,TRUE,"Лист2";#N/A,#N/A,TRUE,"Лист3"}</definedName>
    <definedName name="ыуаы_1" hidden="1">{#N/A,#N/A,TRUE,"Лист1";#N/A,#N/A,TRUE,"Лист2";#N/A,#N/A,TRUE,"Лист3"}</definedName>
    <definedName name="ыуаы_2" hidden="1">{#N/A,#N/A,TRUE,"Лист1";#N/A,#N/A,TRUE,"Лист2";#N/A,#N/A,TRUE,"Лист3"}</definedName>
    <definedName name="ыуаы_3" hidden="1">{#N/A,#N/A,TRUE,"Лист1";#N/A,#N/A,TRUE,"Лист2";#N/A,#N/A,TRUE,"Лист3"}</definedName>
    <definedName name="ыуаы_4" hidden="1">{#N/A,#N/A,TRUE,"Лист1";#N/A,#N/A,TRUE,"Лист2";#N/A,#N/A,TRUE,"Лист3"}</definedName>
    <definedName name="ыуаы_5" hidden="1">{#N/A,#N/A,TRUE,"Лист1";#N/A,#N/A,TRUE,"Лист2";#N/A,#N/A,TRUE,"Лист3"}</definedName>
    <definedName name="ыыыы">[0]!ыыыы</definedName>
    <definedName name="ыыыыы">[0]!ыыыыы</definedName>
    <definedName name="ыыыыыы">[0]!ыыыыыы</definedName>
    <definedName name="ыыыыыыыыыыыыыыы">[0]!ыыыыыыыыыыыыыыы</definedName>
    <definedName name="ь">[0]!ь</definedName>
    <definedName name="ьь">#REF!</definedName>
    <definedName name="ььььь">[0]!ььььь</definedName>
    <definedName name="э">[0]!э</definedName>
    <definedName name="электро_проц_ф">#REF!</definedName>
    <definedName name="электро_процент">#REF!</definedName>
    <definedName name="ЭН">#REF!</definedName>
    <definedName name="ЭЭ">#REF!</definedName>
    <definedName name="ЭЭ_">#REF!</definedName>
    <definedName name="ЭЭ_ЗФА">#REF!</definedName>
    <definedName name="ЭЭ_Т">#REF!</definedName>
    <definedName name="эээээээээээээээээээээ">[0]!эээээээээээээээээээээ</definedName>
    <definedName name="ю">[0]!ю</definedName>
    <definedName name="Южные">[0]!Южные</definedName>
    <definedName name="Южные1">[0]!Южные1</definedName>
    <definedName name="Южные3">[0]!Южные3</definedName>
    <definedName name="Южные4">[0]!Южные4</definedName>
    <definedName name="Южные5">[0]!Южные5</definedName>
    <definedName name="Южные6">[0]!Южные6</definedName>
    <definedName name="Южные7">[0]!Южные7</definedName>
    <definedName name="Южные8">[0]!Южные8</definedName>
    <definedName name="Южные9">[0]!Южные9</definedName>
    <definedName name="я">[0]!я</definedName>
    <definedName name="ЯНВ_РУБ">#REF!</definedName>
    <definedName name="ЯНВ_ТОН">#REF!</definedName>
  </definedNames>
  <calcPr fullCalcOnLoad="1"/>
</workbook>
</file>

<file path=xl/sharedStrings.xml><?xml version="1.0" encoding="utf-8"?>
<sst xmlns="http://schemas.openxmlformats.org/spreadsheetml/2006/main" count="1069" uniqueCount="266">
  <si>
    <t>тыс.кВтч</t>
  </si>
  <si>
    <t>%</t>
  </si>
  <si>
    <t>Водоотведение</t>
  </si>
  <si>
    <t>Факт</t>
  </si>
  <si>
    <t>Гкал</t>
  </si>
  <si>
    <t>Теплоснабжение</t>
  </si>
  <si>
    <t>Водоснабжение</t>
  </si>
  <si>
    <t>№</t>
  </si>
  <si>
    <t>Показатели</t>
  </si>
  <si>
    <t>Единица измерения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</si>
  <si>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</si>
  <si>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</si>
  <si>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</si>
  <si>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</si>
  <si>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</si>
  <si>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</si>
  <si>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</si>
  <si>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</si>
  <si>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План </t>
  </si>
  <si>
    <t>Отклонение</t>
  </si>
  <si>
    <t>Электроснабжение сбыт</t>
  </si>
  <si>
    <t>Отпуск в сеть/покупка, в т.ч</t>
  </si>
  <si>
    <t>2.1</t>
  </si>
  <si>
    <t>ВН</t>
  </si>
  <si>
    <t>2.2</t>
  </si>
  <si>
    <t>СН-I</t>
  </si>
  <si>
    <t>2.3</t>
  </si>
  <si>
    <t>СН-II</t>
  </si>
  <si>
    <t>2.4</t>
  </si>
  <si>
    <t>НН</t>
  </si>
  <si>
    <t>Собственные нужды</t>
  </si>
  <si>
    <t>Технические потери</t>
  </si>
  <si>
    <t>тыс. кВтч</t>
  </si>
  <si>
    <t>4.1</t>
  </si>
  <si>
    <t>Хозяйственные нужды</t>
  </si>
  <si>
    <t xml:space="preserve">Отпущено потребителям </t>
  </si>
  <si>
    <t>Коммерческие потери</t>
  </si>
  <si>
    <t>7.1</t>
  </si>
  <si>
    <t>Полезный отпуск всего, в т.ч.:</t>
  </si>
  <si>
    <t>8.1</t>
  </si>
  <si>
    <t xml:space="preserve"> - ВХО</t>
  </si>
  <si>
    <t>8.2</t>
  </si>
  <si>
    <t xml:space="preserve"> - полезный отпуск потребителям</t>
  </si>
  <si>
    <t>9</t>
  </si>
  <si>
    <t>Справочно: корректировка полезного отпуска предыдущего периода</t>
  </si>
  <si>
    <t>Объем потерь, учтенных при формировании сводного прогнозного баланса</t>
  </si>
  <si>
    <t>10.1</t>
  </si>
  <si>
    <t>в т.ч. сетевая компания контура</t>
  </si>
  <si>
    <t>Объем потерь, превышающий объем учтенных при формировании сводного прогнозного баланса</t>
  </si>
  <si>
    <t>11.1</t>
  </si>
  <si>
    <t>в т.ч сетевая компания контура</t>
  </si>
  <si>
    <t>Величина оплачиваемой мощности</t>
  </si>
  <si>
    <t>кВт</t>
  </si>
  <si>
    <t>12.1</t>
  </si>
  <si>
    <t>12.2</t>
  </si>
  <si>
    <t>12.3</t>
  </si>
  <si>
    <t>12.4</t>
  </si>
  <si>
    <t>Потери всего, в т.ч.:</t>
  </si>
  <si>
    <t>13.1</t>
  </si>
  <si>
    <t xml:space="preserve">    -нормативные (в тарифе)</t>
  </si>
  <si>
    <t>Электроснабжение передача</t>
  </si>
  <si>
    <t>14.1</t>
  </si>
  <si>
    <t>Прием электроэнергии в сеть, в т.ч из сетей смежных сетевых организаций</t>
  </si>
  <si>
    <t>14.2</t>
  </si>
  <si>
    <t>Отдача из сетей, в т.ч в сети смежных организаций</t>
  </si>
  <si>
    <t>Отпуск в сеть</t>
  </si>
  <si>
    <t>15.1</t>
  </si>
  <si>
    <t>15.2</t>
  </si>
  <si>
    <t>15.3</t>
  </si>
  <si>
    <t>15.4</t>
  </si>
  <si>
    <t>16.1</t>
  </si>
  <si>
    <t>17</t>
  </si>
  <si>
    <t>18</t>
  </si>
  <si>
    <t>19</t>
  </si>
  <si>
    <t>19.1</t>
  </si>
  <si>
    <t>20</t>
  </si>
  <si>
    <t>Объем оказанных услуг по передаче электрической энергии</t>
  </si>
  <si>
    <t>20.1</t>
  </si>
  <si>
    <t>20.2</t>
  </si>
  <si>
    <t>СН-1</t>
  </si>
  <si>
    <t>20.3</t>
  </si>
  <si>
    <t>20.4</t>
  </si>
  <si>
    <t>20.5</t>
  </si>
  <si>
    <t>в т.ч. объем оказанных услуг по передаче электрической энергии для сбытовых компаний контура</t>
  </si>
  <si>
    <t>20.6</t>
  </si>
  <si>
    <t>20.7</t>
  </si>
  <si>
    <t>20.8</t>
  </si>
  <si>
    <t>20.9</t>
  </si>
  <si>
    <t>21</t>
  </si>
  <si>
    <t>Справочно: корректировка объема оказанных услуг предыдущего периода</t>
  </si>
  <si>
    <t>22</t>
  </si>
  <si>
    <t>22.1</t>
  </si>
  <si>
    <t>22.2</t>
  </si>
  <si>
    <t>22.3</t>
  </si>
  <si>
    <t>22.4</t>
  </si>
  <si>
    <t>22.5</t>
  </si>
  <si>
    <t>в т.ч. величина оплачиваемой мощности для сбытовых компаний контура</t>
  </si>
  <si>
    <t>22.6</t>
  </si>
  <si>
    <t>22.7</t>
  </si>
  <si>
    <t>22.8</t>
  </si>
  <si>
    <t>22.9</t>
  </si>
  <si>
    <t>23</t>
  </si>
  <si>
    <t>23.1</t>
  </si>
  <si>
    <t>23.2</t>
  </si>
  <si>
    <t xml:space="preserve">    -нормативные (в тарифе, пропорционально фактическому отпуску в сеть)</t>
  </si>
  <si>
    <t>23.3</t>
  </si>
  <si>
    <t>24</t>
  </si>
  <si>
    <t>25</t>
  </si>
  <si>
    <t>Выработка собств. котельными</t>
  </si>
  <si>
    <t>26</t>
  </si>
  <si>
    <t>27</t>
  </si>
  <si>
    <t>Отпуск с коллекторов</t>
  </si>
  <si>
    <t>28</t>
  </si>
  <si>
    <t>28.1</t>
  </si>
  <si>
    <t>29</t>
  </si>
  <si>
    <t>30</t>
  </si>
  <si>
    <t>31</t>
  </si>
  <si>
    <t>31.1</t>
  </si>
  <si>
    <t>32</t>
  </si>
  <si>
    <t>32.1</t>
  </si>
  <si>
    <t xml:space="preserve"> - ВХО для целей ГВС</t>
  </si>
  <si>
    <t>32.2</t>
  </si>
  <si>
    <t xml:space="preserve"> - ВХО для прочих целей</t>
  </si>
  <si>
    <t>32.3</t>
  </si>
  <si>
    <t>33</t>
  </si>
  <si>
    <t>34</t>
  </si>
  <si>
    <t>34.1</t>
  </si>
  <si>
    <t>34.2</t>
  </si>
  <si>
    <t>34.3</t>
  </si>
  <si>
    <t>35</t>
  </si>
  <si>
    <t>Покупная тепловая энергия</t>
  </si>
  <si>
    <t>36</t>
  </si>
  <si>
    <t>36.1</t>
  </si>
  <si>
    <t>37</t>
  </si>
  <si>
    <t>38</t>
  </si>
  <si>
    <t>39</t>
  </si>
  <si>
    <t>39.1</t>
  </si>
  <si>
    <t>40</t>
  </si>
  <si>
    <t>40.1</t>
  </si>
  <si>
    <t>40.2</t>
  </si>
  <si>
    <t>40.3</t>
  </si>
  <si>
    <t>41</t>
  </si>
  <si>
    <t>42</t>
  </si>
  <si>
    <t>42.1</t>
  </si>
  <si>
    <t>42.2</t>
  </si>
  <si>
    <t>42.3</t>
  </si>
  <si>
    <t>43</t>
  </si>
  <si>
    <t>Отпуск в сеть всего</t>
  </si>
  <si>
    <t>44</t>
  </si>
  <si>
    <t>44.1</t>
  </si>
  <si>
    <t>45</t>
  </si>
  <si>
    <t>46</t>
  </si>
  <si>
    <t>47</t>
  </si>
  <si>
    <t>47.1</t>
  </si>
  <si>
    <t>48</t>
  </si>
  <si>
    <t>48.1</t>
  </si>
  <si>
    <t xml:space="preserve">   - ВХО для целей ГВС</t>
  </si>
  <si>
    <t>48.2</t>
  </si>
  <si>
    <t xml:space="preserve">   - ВХО для прочих целей</t>
  </si>
  <si>
    <t>48.3</t>
  </si>
  <si>
    <t>49</t>
  </si>
  <si>
    <t>Транспорт тепловой энергии</t>
  </si>
  <si>
    <t>50</t>
  </si>
  <si>
    <t>50.1</t>
  </si>
  <si>
    <t>50.2</t>
  </si>
  <si>
    <t>50.3</t>
  </si>
  <si>
    <t>51</t>
  </si>
  <si>
    <t>Горячее водоснабжение</t>
  </si>
  <si>
    <t>52</t>
  </si>
  <si>
    <t>Вода для целей ГВС всего, в т.ч.:</t>
  </si>
  <si>
    <t>тыс. куб. м</t>
  </si>
  <si>
    <t>52.1</t>
  </si>
  <si>
    <t xml:space="preserve"> - собственная(ВХО)</t>
  </si>
  <si>
    <t>52.2</t>
  </si>
  <si>
    <t xml:space="preserve"> - покупная</t>
  </si>
  <si>
    <t>53</t>
  </si>
  <si>
    <t>Полезный отпуск ГВС всего, в т.ч.:</t>
  </si>
  <si>
    <t>53.1</t>
  </si>
  <si>
    <t>53.2</t>
  </si>
  <si>
    <t>54</t>
  </si>
  <si>
    <t>55</t>
  </si>
  <si>
    <t>Q нагрева</t>
  </si>
  <si>
    <t>Гкал/куб.м</t>
  </si>
  <si>
    <t>56</t>
  </si>
  <si>
    <t>ХОВ</t>
  </si>
  <si>
    <t>57</t>
  </si>
  <si>
    <t>Получено ХОВ от поставщиков</t>
  </si>
  <si>
    <t>тыс.куб.м</t>
  </si>
  <si>
    <t>58</t>
  </si>
  <si>
    <t>Отпуск собственной ХОВ</t>
  </si>
  <si>
    <t>59</t>
  </si>
  <si>
    <t>Отпуск ХОВ в сеть всего</t>
  </si>
  <si>
    <t>60</t>
  </si>
  <si>
    <t>61</t>
  </si>
  <si>
    <t>Полезный отпуск потребителям</t>
  </si>
  <si>
    <t>62</t>
  </si>
  <si>
    <t>Нераспределенная ХОВ (потери)</t>
  </si>
  <si>
    <t>62.1</t>
  </si>
  <si>
    <t>% к отпуску в сеть</t>
  </si>
  <si>
    <t>63</t>
  </si>
  <si>
    <t>64</t>
  </si>
  <si>
    <t>Объем добычи воды (подъем воды)</t>
  </si>
  <si>
    <t>65</t>
  </si>
  <si>
    <t>Производственные нужды</t>
  </si>
  <si>
    <t>66</t>
  </si>
  <si>
    <t>Потери воды при добыче</t>
  </si>
  <si>
    <t>67</t>
  </si>
  <si>
    <t>68</t>
  </si>
  <si>
    <t>Объем покупной воды</t>
  </si>
  <si>
    <t>69</t>
  </si>
  <si>
    <t>Отпуск воды в сеть всего</t>
  </si>
  <si>
    <t>70</t>
  </si>
  <si>
    <t>70.1</t>
  </si>
  <si>
    <t>71</t>
  </si>
  <si>
    <t>72</t>
  </si>
  <si>
    <t>73</t>
  </si>
  <si>
    <t>73.1</t>
  </si>
  <si>
    <t>74</t>
  </si>
  <si>
    <t>Полезный отпуск воды всего, в т.ч.:</t>
  </si>
  <si>
    <t>74.1</t>
  </si>
  <si>
    <t>74.2</t>
  </si>
  <si>
    <t>74.3</t>
  </si>
  <si>
    <t>75</t>
  </si>
  <si>
    <t>76</t>
  </si>
  <si>
    <t>76.1</t>
  </si>
  <si>
    <t>76.2</t>
  </si>
  <si>
    <t>76.3</t>
  </si>
  <si>
    <t>77</t>
  </si>
  <si>
    <t>Транспортировка воды</t>
  </si>
  <si>
    <t>78</t>
  </si>
  <si>
    <t>79</t>
  </si>
  <si>
    <t>Пропущено сточных вод, всего в т.ч.:</t>
  </si>
  <si>
    <t>80</t>
  </si>
  <si>
    <t>ВХО</t>
  </si>
  <si>
    <t>81</t>
  </si>
  <si>
    <t>От потребителей</t>
  </si>
  <si>
    <t>82</t>
  </si>
  <si>
    <t>Справочно: корректировка объма стоков предыдущего периода</t>
  </si>
  <si>
    <t>83</t>
  </si>
  <si>
    <t>84</t>
  </si>
  <si>
    <t>84.1</t>
  </si>
  <si>
    <t>85</t>
  </si>
  <si>
    <t>Отдано на очистку</t>
  </si>
  <si>
    <t>86</t>
  </si>
  <si>
    <t>Транспортировка стоков</t>
  </si>
  <si>
    <t>Считается по формуле</t>
  </si>
  <si>
    <t>Вносится пользователем</t>
  </si>
  <si>
    <t>1. План по месяцам автоматически должен вставляться с плановой формы</t>
  </si>
  <si>
    <t>2. Фактические показатели заносятся пользователями из ДЗО ежемесячно</t>
  </si>
  <si>
    <t>4. Прогноз до конца года формируется следующим образом. План за 12 месяцев вставляется из плановой формы. Прогноз формируется следующим образом: берется факт N месяцев и складывается с планом (12-N) месяцев</t>
  </si>
  <si>
    <t>Данные из других листов</t>
  </si>
  <si>
    <t>Прогноз до конца года</t>
  </si>
  <si>
    <t>3. Нарастающий итог формируется следующим образом: При отчете за N месяцев складываются планы N месяцев и факты N месяцев соответственно. Зеленые ячейки рассчитываются по формулам также как и в помесячном балансе</t>
  </si>
  <si>
    <t>Х</t>
  </si>
  <si>
    <t>Неучтенный приток в т.ч.:</t>
  </si>
  <si>
    <t>64.1</t>
  </si>
  <si>
    <t>в т.ч. Техническая вода</t>
  </si>
  <si>
    <t>84.2</t>
  </si>
  <si>
    <t>84.3</t>
  </si>
  <si>
    <t>15.5</t>
  </si>
  <si>
    <t>ГН</t>
  </si>
  <si>
    <t>20.10</t>
  </si>
  <si>
    <t>22.10</t>
  </si>
  <si>
    <t>2018 год</t>
  </si>
  <si>
    <t>Производственный баланс АО "ОРЭС-Тольятти"</t>
  </si>
  <si>
    <t>2020 год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</si>
</sst>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%"/>
    <numFmt numFmtId="169" formatCode="#,##0.0000"/>
    <numFmt numFmtId="170" formatCode="dd\-mmm\-yy"/>
    <numFmt numFmtId="171" formatCode="_-* #,##0\ &quot;руб&quot;_-;\-* #,##0\ &quot;руб&quot;_-;_-* &quot;-&quot;\ &quot;руб&quot;_-;_-@_-"/>
    <numFmt numFmtId="172" formatCode="mmmm\ d\,\ yyyy"/>
    <numFmt numFmtId="173" formatCode="&quot;?.&quot;#,##0_);[Red]\(&quot;?.&quot;#,##0\)"/>
    <numFmt numFmtId="174" formatCode="&quot;?.&quot;#,##0.00_);[Red]\(&quot;?.&quot;#,##0.00\)"/>
    <numFmt numFmtId="175" formatCode="_-* #,##0\ _F_-;\-* #,##0\ _F_-;_-* &quot;-&quot;\ _F_-;_-@_-"/>
    <numFmt numFmtId="176" formatCode="_-* #,##0.00\ _F_-;\-* #,##0.00\ _F_-;_-* &quot;-&quot;??\ _F_-;_-@_-"/>
    <numFmt numFmtId="177" formatCode="&quot;$&quot;#,##0_);[Red]\(&quot;$&quot;#,##0\)"/>
    <numFmt numFmtId="178" formatCode="_-* #,##0.00\ &quot;F&quot;_-;\-* #,##0.00\ &quot;F&quot;_-;_-* &quot;-&quot;??\ &quot;F&quot;_-;_-@_-"/>
    <numFmt numFmtId="179" formatCode="_-* #,##0_-;\-* #,##0_-;_-* &quot;-&quot;_-;_-@_-"/>
    <numFmt numFmtId="180" formatCode="_-* #,##0.00_-;\-* #,##0.00_-;_-* &quot;-&quot;??_-;_-@_-"/>
    <numFmt numFmtId="181" formatCode="_-* #,##0.00\ [$€]_-;\-* #,##0.00\ [$€]_-;_-* &quot;-&quot;??\ [$€]_-;_-@_-"/>
    <numFmt numFmtId="182" formatCode="_(* #,##0_);_(* \(#,##0\);_(* &quot;-&quot;_);_(@_)"/>
    <numFmt numFmtId="183" formatCode="#,##0_ ;[Red]\-#,##0\ "/>
    <numFmt numFmtId="184" formatCode="_(* #,##0_);_(* \(#,##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,##0_);[Red]\(#,##0\)"/>
    <numFmt numFmtId="188" formatCode="#,##0.00_);[Red]\(#,##0.00\)"/>
    <numFmt numFmtId="189" formatCode="#,##0.00;[Red]\-#,##0.00;&quot;-&quot;"/>
    <numFmt numFmtId="190" formatCode="#,##0;[Red]\-#,##0;&quot;-&quot;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General_)"/>
    <numFmt numFmtId="194" formatCode="0.0"/>
    <numFmt numFmtId="195" formatCode="_-* #,##0\ _р_._-;\-* #,##0\ _р_._-;_-* &quot;-&quot;\ _р_._-;_-@_-"/>
    <numFmt numFmtId="196" formatCode="_-* #,##0.00\ _р_._-;\-* #,##0.00\ _р_._-;_-* &quot;-&quot;??\ _р_._-;_-@_-"/>
    <numFmt numFmtId="197" formatCode="#,###"/>
    <numFmt numFmtId="198" formatCode="#,##0.00_ ;[Red]\-#,##0.00\ "/>
    <numFmt numFmtId="199" formatCode="#,##0.000_ ;[Red]\-#,##0.000\ "/>
    <numFmt numFmtId="200" formatCode="#,##0.0"/>
    <numFmt numFmtId="201" formatCode="#,##0.0_ ;[Red]\-#,##0.0\ "/>
    <numFmt numFmtId="202" formatCode="#,##0.00_ ;\-#,##0.00\ "/>
    <numFmt numFmtId="203" formatCode="#,##0.000"/>
    <numFmt numFmtId="204" formatCode="0.000000"/>
    <numFmt numFmtId="205" formatCode="0.000"/>
    <numFmt numFmtId="206" formatCode="0.00000"/>
    <numFmt numFmtId="207" formatCode="0.0000"/>
    <numFmt numFmtId="208" formatCode="0.000%"/>
    <numFmt numFmtId="209" formatCode="#,##0.00000"/>
    <numFmt numFmtId="210" formatCode="#,##0.000000"/>
    <numFmt numFmtId="211" formatCode="#,##0.00000000"/>
    <numFmt numFmtId="212" formatCode="#,##0.000000000"/>
    <numFmt numFmtId="213" formatCode="0.00000%"/>
    <numFmt numFmtId="214" formatCode="0.00000000"/>
    <numFmt numFmtId="215" formatCode="0.000000000"/>
    <numFmt numFmtId="216" formatCode="_-* #,##0.000_р_._-;\-* #,##0.000_р_._-;_-* &quot;-&quot;??_р_._-;_-@_-"/>
    <numFmt numFmtId="217" formatCode="_-* #,##0.0000_р_._-;\-* #,##0.0000_р_._-;_-* &quot;-&quot;??_р_._-;_-@_-"/>
    <numFmt numFmtId="218" formatCode="0.0000%"/>
  </numFmts>
  <fonts count="101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Arial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3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10"/>
      <name val="Times New Roman CYR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1"/>
      <color indexed="9"/>
      <name val="Calibri"/>
      <family val="2"/>
    </font>
    <font>
      <u val="single"/>
      <sz val="10"/>
      <color indexed="20"/>
      <name val="Arial Cyr"/>
      <family val="0"/>
    </font>
    <font>
      <sz val="10"/>
      <color indexed="62"/>
      <name val="Arial Cyr"/>
      <family val="2"/>
    </font>
    <font>
      <sz val="11"/>
      <color indexed="62"/>
      <name val="Calibri"/>
      <family val="2"/>
    </font>
    <font>
      <b/>
      <sz val="10"/>
      <color indexed="63"/>
      <name val="Arial Cyr"/>
      <family val="2"/>
    </font>
    <font>
      <b/>
      <sz val="11"/>
      <color indexed="63"/>
      <name val="Calibri"/>
      <family val="2"/>
    </font>
    <font>
      <b/>
      <sz val="10"/>
      <color indexed="52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Arial Cyr"/>
      <family val="2"/>
    </font>
    <font>
      <b/>
      <sz val="13"/>
      <color indexed="56"/>
      <name val="Calibri"/>
      <family val="2"/>
    </font>
    <font>
      <b/>
      <sz val="11"/>
      <color indexed="56"/>
      <name val="Arial Cyr"/>
      <family val="2"/>
    </font>
    <font>
      <b/>
      <sz val="11"/>
      <color indexed="56"/>
      <name val="Calibri"/>
      <family val="2"/>
    </font>
    <font>
      <b/>
      <sz val="10"/>
      <color indexed="8"/>
      <name val="Arial Cyr"/>
      <family val="2"/>
    </font>
    <font>
      <b/>
      <sz val="11"/>
      <color indexed="8"/>
      <name val="Calibri"/>
      <family val="2"/>
    </font>
    <font>
      <b/>
      <sz val="10"/>
      <color indexed="9"/>
      <name val="Arial Cyr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60"/>
      <name val="Calibri"/>
      <family val="2"/>
    </font>
    <font>
      <sz val="10"/>
      <color indexed="20"/>
      <name val="Arial Cyr"/>
      <family val="2"/>
    </font>
    <font>
      <sz val="11"/>
      <color indexed="20"/>
      <name val="Calibri"/>
      <family val="2"/>
    </font>
    <font>
      <i/>
      <sz val="10"/>
      <color indexed="23"/>
      <name val="Arial Cyr"/>
      <family val="2"/>
    </font>
    <font>
      <i/>
      <sz val="11"/>
      <color indexed="23"/>
      <name val="Calibri"/>
      <family val="2"/>
    </font>
    <font>
      <sz val="10"/>
      <color indexed="52"/>
      <name val="Arial Cyr"/>
      <family val="2"/>
    </font>
    <font>
      <sz val="11"/>
      <color indexed="52"/>
      <name val="Calibri"/>
      <family val="2"/>
    </font>
    <font>
      <sz val="10"/>
      <color indexed="10"/>
      <name val="Arial Cyr"/>
      <family val="2"/>
    </font>
    <font>
      <sz val="11"/>
      <color indexed="10"/>
      <name val="Calibri"/>
      <family val="2"/>
    </font>
    <font>
      <sz val="10"/>
      <color indexed="17"/>
      <name val="Arial Cyr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i/>
      <sz val="12"/>
      <name val="Times New Roman"/>
      <family val="1"/>
    </font>
    <font>
      <sz val="12"/>
      <name val="Arial"/>
      <family val="2"/>
    </font>
    <font>
      <i/>
      <sz val="12"/>
      <color indexed="8"/>
      <name val="Times New Roman"/>
      <family val="1"/>
    </font>
    <font>
      <b/>
      <u val="single"/>
      <sz val="10"/>
      <name val="Times New Roman"/>
      <family val="1"/>
    </font>
    <font>
      <i/>
      <sz val="12"/>
      <color indexed="8"/>
      <name val="Arial"/>
      <family val="2"/>
    </font>
    <font>
      <b/>
      <u val="single"/>
      <sz val="12"/>
      <name val="Times New Roman"/>
      <family val="1"/>
    </font>
    <font>
      <sz val="8"/>
      <name val="Arial Cyr"/>
      <family val="0"/>
    </font>
    <font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9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/>
      <right/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</borders>
  <cellStyleXfs count="9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0" fontId="7" fillId="0" borderId="1">
      <alignment/>
      <protection locked="0"/>
    </xf>
    <xf numFmtId="0" fontId="7" fillId="0" borderId="1">
      <alignment/>
      <protection locked="0"/>
    </xf>
    <xf numFmtId="0" fontId="7" fillId="0" borderId="1">
      <alignment/>
      <protection locked="0"/>
    </xf>
    <xf numFmtId="0" fontId="7" fillId="0" borderId="1">
      <alignment/>
      <protection locked="0"/>
    </xf>
    <xf numFmtId="170" fontId="8" fillId="0" borderId="0">
      <alignment/>
      <protection locked="0"/>
    </xf>
    <xf numFmtId="170" fontId="8" fillId="0" borderId="0">
      <alignment/>
      <protection locked="0"/>
    </xf>
    <xf numFmtId="170" fontId="8" fillId="0" borderId="0">
      <alignment/>
      <protection locked="0"/>
    </xf>
    <xf numFmtId="170" fontId="8" fillId="0" borderId="0">
      <alignment/>
      <protection locked="0"/>
    </xf>
    <xf numFmtId="170" fontId="8" fillId="0" borderId="0">
      <alignment/>
      <protection locked="0"/>
    </xf>
    <xf numFmtId="170" fontId="8" fillId="0" borderId="0">
      <alignment/>
      <protection locked="0"/>
    </xf>
    <xf numFmtId="170" fontId="8" fillId="0" borderId="0">
      <alignment/>
      <protection locked="0"/>
    </xf>
    <xf numFmtId="170" fontId="8" fillId="0" borderId="0">
      <alignment/>
      <protection locked="0"/>
    </xf>
    <xf numFmtId="170" fontId="7" fillId="0" borderId="1">
      <alignment/>
      <protection locked="0"/>
    </xf>
    <xf numFmtId="170" fontId="7" fillId="0" borderId="1">
      <alignment/>
      <protection locked="0"/>
    </xf>
    <xf numFmtId="170" fontId="7" fillId="0" borderId="1">
      <alignment/>
      <protection locked="0"/>
    </xf>
    <xf numFmtId="170" fontId="7" fillId="0" borderId="1">
      <alignment/>
      <protection locked="0"/>
    </xf>
    <xf numFmtId="171" fontId="0" fillId="0" borderId="0">
      <alignment horizontal="center"/>
      <protection/>
    </xf>
    <xf numFmtId="171" fontId="0" fillId="0" borderId="0">
      <alignment horizontal="center"/>
      <protection/>
    </xf>
    <xf numFmtId="0" fontId="81" fillId="2" borderId="0" applyNumberFormat="0" applyBorder="0" applyAlignment="0" applyProtection="0"/>
    <xf numFmtId="0" fontId="35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81" fillId="3" borderId="0" applyNumberFormat="0" applyBorder="0" applyAlignment="0" applyProtection="0"/>
    <xf numFmtId="0" fontId="35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81" fillId="4" borderId="0" applyNumberFormat="0" applyBorder="0" applyAlignment="0" applyProtection="0"/>
    <xf numFmtId="0" fontId="35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81" fillId="5" borderId="0" applyNumberFormat="0" applyBorder="0" applyAlignment="0" applyProtection="0"/>
    <xf numFmtId="0" fontId="35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81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8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172" fontId="9" fillId="10" borderId="2">
      <alignment horizontal="center" vertical="center"/>
      <protection locked="0"/>
    </xf>
    <xf numFmtId="0" fontId="8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8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8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81" fillId="16" borderId="0" applyNumberFormat="0" applyBorder="0" applyAlignment="0" applyProtection="0"/>
    <xf numFmtId="0" fontId="35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81" fillId="17" borderId="0" applyNumberFormat="0" applyBorder="0" applyAlignment="0" applyProtection="0"/>
    <xf numFmtId="0" fontId="35" fillId="12" borderId="0" applyNumberFormat="0" applyBorder="0" applyAlignment="0" applyProtection="0"/>
    <xf numFmtId="0" fontId="1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8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82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82" fillId="22" borderId="0" applyNumberFormat="0" applyBorder="0" applyAlignment="0" applyProtection="0"/>
    <xf numFmtId="0" fontId="36" fillId="14" borderId="0" applyNumberFormat="0" applyBorder="0" applyAlignment="0" applyProtection="0"/>
    <xf numFmtId="0" fontId="37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82" fillId="15" borderId="0" applyNumberFormat="0" applyBorder="0" applyAlignment="0" applyProtection="0"/>
    <xf numFmtId="0" fontId="36" fillId="15" borderId="0" applyNumberFormat="0" applyBorder="0" applyAlignment="0" applyProtection="0"/>
    <xf numFmtId="0" fontId="37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82" fillId="23" borderId="0" applyNumberFormat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82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82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13" fillId="0" borderId="0">
      <alignment/>
      <protection locked="0"/>
    </xf>
    <xf numFmtId="170" fontId="13" fillId="0" borderId="0">
      <alignment/>
      <protection locked="0"/>
    </xf>
    <xf numFmtId="170" fontId="13" fillId="0" borderId="0">
      <alignment/>
      <protection locked="0"/>
    </xf>
    <xf numFmtId="170" fontId="13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13" fillId="0" borderId="0">
      <alignment/>
      <protection locked="0"/>
    </xf>
    <xf numFmtId="170" fontId="13" fillId="0" borderId="0">
      <alignment/>
      <protection locked="0"/>
    </xf>
    <xf numFmtId="170" fontId="13" fillId="0" borderId="0">
      <alignment/>
      <protection locked="0"/>
    </xf>
    <xf numFmtId="170" fontId="13" fillId="0" borderId="0">
      <alignment/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>
      <alignment/>
      <protection/>
    </xf>
    <xf numFmtId="182" fontId="17" fillId="12" borderId="5">
      <alignment horizontal="center" vertical="center" wrapText="1"/>
      <protection locked="0"/>
    </xf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0" fillId="27" borderId="5">
      <alignment horizontal="left" vertical="center" wrapText="1"/>
      <protection/>
    </xf>
    <xf numFmtId="183" fontId="17" fillId="0" borderId="6">
      <alignment horizontal="right" vertical="center" wrapText="1"/>
      <protection/>
    </xf>
    <xf numFmtId="0" fontId="21" fillId="28" borderId="0">
      <alignment/>
      <protection/>
    </xf>
    <xf numFmtId="184" fontId="4" fillId="29" borderId="6">
      <alignment vertical="center"/>
      <protection/>
    </xf>
    <xf numFmtId="167" fontId="0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 applyNumberFormat="0">
      <alignment horizontal="left"/>
      <protection/>
    </xf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84" fontId="24" fillId="29" borderId="6">
      <alignment horizontal="center" vertical="center" wrapText="1"/>
      <protection locked="0"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30" borderId="0">
      <alignment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182" fontId="25" fillId="12" borderId="5" applyFont="0" applyAlignment="0" applyProtection="0"/>
    <xf numFmtId="182" fontId="25" fillId="12" borderId="5" applyFont="0" applyAlignment="0" applyProtection="0"/>
    <xf numFmtId="182" fontId="25" fillId="12" borderId="5" applyFont="0" applyAlignment="0" applyProtection="0"/>
    <xf numFmtId="182" fontId="25" fillId="12" borderId="5" applyFont="0" applyAlignment="0" applyProtection="0"/>
    <xf numFmtId="0" fontId="3" fillId="27" borderId="5">
      <alignment horizontal="left" vertical="center" wrapText="1"/>
      <protection/>
    </xf>
    <xf numFmtId="189" fontId="25" fillId="0" borderId="5">
      <alignment horizontal="center" vertical="center" wrapText="1"/>
      <protection/>
    </xf>
    <xf numFmtId="190" fontId="25" fillId="12" borderId="5">
      <alignment horizontal="center" vertical="center" wrapText="1"/>
      <protection locked="0"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184" fontId="26" fillId="31" borderId="8">
      <alignment horizontal="center"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84" fontId="4" fillId="32" borderId="6" applyNumberFormat="0" applyFill="0" applyBorder="0" applyProtection="0">
      <alignment vertical="center"/>
    </xf>
    <xf numFmtId="184" fontId="4" fillId="32" borderId="6" applyNumberFormat="0" applyFill="0" applyBorder="0" applyProtection="0">
      <alignment vertical="center"/>
    </xf>
    <xf numFmtId="0" fontId="82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82" fillId="35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82" fillId="36" borderId="0" applyNumberFormat="0" applyBorder="0" applyAlignment="0" applyProtection="0"/>
    <xf numFmtId="0" fontId="36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82" fillId="38" borderId="0" applyNumberFormat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82" fillId="39" borderId="0" applyNumberFormat="0" applyBorder="0" applyAlignment="0" applyProtection="0"/>
    <xf numFmtId="0" fontId="36" fillId="25" borderId="0" applyNumberFormat="0" applyBorder="0" applyAlignment="0" applyProtection="0"/>
    <xf numFmtId="0" fontId="37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82" fillId="40" borderId="0" applyNumberFormat="0" applyBorder="0" applyAlignment="0" applyProtection="0"/>
    <xf numFmtId="0" fontId="36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193" fontId="0" fillId="0" borderId="9">
      <alignment/>
      <protection locked="0"/>
    </xf>
    <xf numFmtId="0" fontId="83" fillId="42" borderId="10" applyNumberFormat="0" applyAlignment="0" applyProtection="0"/>
    <xf numFmtId="0" fontId="39" fillId="9" borderId="11" applyNumberFormat="0" applyAlignment="0" applyProtection="0"/>
    <xf numFmtId="0" fontId="40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84" fillId="43" borderId="12" applyNumberFormat="0" applyAlignment="0" applyProtection="0"/>
    <xf numFmtId="0" fontId="41" fillId="28" borderId="13" applyNumberFormat="0" applyAlignment="0" applyProtection="0"/>
    <xf numFmtId="0" fontId="42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85" fillId="43" borderId="10" applyNumberFormat="0" applyAlignment="0" applyProtection="0"/>
    <xf numFmtId="0" fontId="43" fillId="28" borderId="11" applyNumberFormat="0" applyAlignment="0" applyProtection="0"/>
    <xf numFmtId="0" fontId="44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8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7" fillId="0" borderId="14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88" fillId="0" borderId="16" applyNumberFormat="0" applyFill="0" applyAlignment="0" applyProtection="0"/>
    <xf numFmtId="0" fontId="47" fillId="0" borderId="17" applyNumberFormat="0" applyFill="0" applyAlignment="0" applyProtection="0"/>
    <xf numFmtId="0" fontId="48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89" fillId="0" borderId="18" applyNumberFormat="0" applyFill="0" applyAlignment="0" applyProtection="0"/>
    <xf numFmtId="0" fontId="49" fillId="0" borderId="19" applyNumberFormat="0" applyFill="0" applyAlignment="0" applyProtection="0"/>
    <xf numFmtId="0" fontId="50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8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93" fontId="28" fillId="7" borderId="9">
      <alignment/>
      <protection/>
    </xf>
    <xf numFmtId="0" fontId="90" fillId="0" borderId="20" applyNumberFormat="0" applyFill="0" applyAlignment="0" applyProtection="0"/>
    <xf numFmtId="0" fontId="51" fillId="0" borderId="21" applyNumberFormat="0" applyFill="0" applyAlignment="0" applyProtection="0"/>
    <xf numFmtId="0" fontId="52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91" fillId="44" borderId="22" applyNumberFormat="0" applyAlignment="0" applyProtection="0"/>
    <xf numFmtId="0" fontId="53" fillId="45" borderId="23" applyNumberFormat="0" applyAlignment="0" applyProtection="0"/>
    <xf numFmtId="0" fontId="54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9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3" fillId="46" borderId="0" applyNumberFormat="0" applyBorder="0" applyAlignment="0" applyProtection="0"/>
    <xf numFmtId="0" fontId="56" fillId="47" borderId="0" applyNumberFormat="0" applyBorder="0" applyAlignment="0" applyProtection="0"/>
    <xf numFmtId="0" fontId="57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4" fillId="0" borderId="0" applyNumberFormat="0" applyFill="0" applyBorder="0" applyAlignment="0" applyProtection="0"/>
    <xf numFmtId="0" fontId="95" fillId="48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194" fontId="29" fillId="47" borderId="24" applyNumberFormat="0" applyBorder="0" applyAlignment="0">
      <protection locked="0"/>
    </xf>
    <xf numFmtId="0" fontId="9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49" borderId="25" applyNumberFormat="0" applyFont="0" applyAlignment="0" applyProtection="0"/>
    <xf numFmtId="0" fontId="0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7" fillId="0" borderId="27" applyNumberFormat="0" applyFill="0" applyAlignment="0" applyProtection="0"/>
    <xf numFmtId="0" fontId="62" fillId="0" borderId="28" applyNumberFormat="0" applyFill="0" applyAlignment="0" applyProtection="0"/>
    <xf numFmtId="0" fontId="63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3" fontId="30" fillId="0" borderId="29" applyFont="0" applyBorder="0">
      <alignment horizontal="right"/>
      <protection locked="0"/>
    </xf>
    <xf numFmtId="19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97" fontId="31" fillId="51" borderId="30">
      <alignment vertical="center"/>
      <protection/>
    </xf>
    <xf numFmtId="0" fontId="99" fillId="52" borderId="0" applyNumberFormat="0" applyBorder="0" applyAlignment="0" applyProtection="0"/>
    <xf numFmtId="0" fontId="66" fillId="4" borderId="0" applyNumberFormat="0" applyBorder="0" applyAlignment="0" applyProtection="0"/>
    <xf numFmtId="0" fontId="67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203">
    <xf numFmtId="0" fontId="0" fillId="0" borderId="0" xfId="0" applyAlignment="1">
      <alignment/>
    </xf>
    <xf numFmtId="0" fontId="81" fillId="0" borderId="0" xfId="791" applyAlignment="1">
      <alignment horizontal="center"/>
      <protection/>
    </xf>
    <xf numFmtId="0" fontId="68" fillId="0" borderId="0" xfId="791" applyFont="1" applyAlignment="1">
      <alignment/>
      <protection/>
    </xf>
    <xf numFmtId="0" fontId="81" fillId="0" borderId="0" xfId="791">
      <alignment/>
      <protection/>
    </xf>
    <xf numFmtId="0" fontId="3" fillId="0" borderId="6" xfId="791" applyFont="1" applyFill="1" applyBorder="1" applyAlignment="1">
      <alignment horizontal="center" vertical="center"/>
      <protection/>
    </xf>
    <xf numFmtId="0" fontId="3" fillId="0" borderId="31" xfId="791" applyFont="1" applyFill="1" applyBorder="1" applyAlignment="1">
      <alignment horizontal="center" vertical="center"/>
      <protection/>
    </xf>
    <xf numFmtId="0" fontId="27" fillId="0" borderId="6" xfId="794" applyFont="1" applyFill="1" applyBorder="1" applyAlignment="1">
      <alignment vertical="center"/>
      <protection/>
    </xf>
    <xf numFmtId="0" fontId="27" fillId="0" borderId="6" xfId="794" applyFont="1" applyFill="1" applyBorder="1" applyAlignment="1">
      <alignment/>
      <protection/>
    </xf>
    <xf numFmtId="0" fontId="81" fillId="0" borderId="0" xfId="791" applyFill="1">
      <alignment/>
      <protection/>
    </xf>
    <xf numFmtId="0" fontId="5" fillId="0" borderId="6" xfId="794" applyFont="1" applyFill="1" applyBorder="1" applyAlignment="1">
      <alignment horizontal="left" vertical="center"/>
      <protection/>
    </xf>
    <xf numFmtId="0" fontId="69" fillId="0" borderId="6" xfId="791" applyFont="1" applyBorder="1" applyAlignment="1">
      <alignment horizontal="center" vertical="center"/>
      <protection/>
    </xf>
    <xf numFmtId="0" fontId="27" fillId="45" borderId="6" xfId="794" applyFont="1" applyFill="1" applyBorder="1" applyAlignment="1">
      <alignment horizontal="right" vertical="center"/>
      <protection/>
    </xf>
    <xf numFmtId="0" fontId="3" fillId="0" borderId="6" xfId="794" applyFont="1" applyFill="1" applyBorder="1" applyAlignment="1">
      <alignment horizontal="left" vertical="center"/>
      <protection/>
    </xf>
    <xf numFmtId="0" fontId="27" fillId="47" borderId="6" xfId="794" applyFont="1" applyFill="1" applyBorder="1" applyAlignment="1">
      <alignment horizontal="right" vertical="center"/>
      <protection/>
    </xf>
    <xf numFmtId="0" fontId="81" fillId="47" borderId="6" xfId="791" applyFill="1" applyBorder="1" applyAlignment="1">
      <alignment horizontal="right" vertical="center"/>
      <protection/>
    </xf>
    <xf numFmtId="9" fontId="71" fillId="47" borderId="6" xfId="835" applyFont="1" applyFill="1" applyBorder="1" applyAlignment="1">
      <alignment horizontal="right" vertical="center"/>
    </xf>
    <xf numFmtId="9" fontId="33" fillId="45" borderId="6" xfId="835" applyFont="1" applyFill="1" applyBorder="1" applyAlignment="1">
      <alignment horizontal="right" vertical="center"/>
    </xf>
    <xf numFmtId="3" fontId="72" fillId="47" borderId="6" xfId="791" applyNumberFormat="1" applyFont="1" applyFill="1" applyBorder="1" applyAlignment="1">
      <alignment horizontal="right" vertical="center"/>
      <protection/>
    </xf>
    <xf numFmtId="0" fontId="73" fillId="0" borderId="6" xfId="794" applyFont="1" applyFill="1" applyBorder="1" applyAlignment="1">
      <alignment horizontal="left" vertical="center" wrapText="1"/>
      <protection/>
    </xf>
    <xf numFmtId="0" fontId="5" fillId="0" borderId="6" xfId="794" applyFont="1" applyFill="1" applyBorder="1" applyAlignment="1">
      <alignment horizontal="left" vertical="center" wrapText="1"/>
      <protection/>
    </xf>
    <xf numFmtId="0" fontId="33" fillId="0" borderId="6" xfId="794" applyFont="1" applyFill="1" applyBorder="1" applyAlignment="1">
      <alignment horizontal="left" vertical="center" wrapText="1"/>
      <protection/>
    </xf>
    <xf numFmtId="10" fontId="72" fillId="47" borderId="6" xfId="791" applyNumberFormat="1" applyFont="1" applyFill="1" applyBorder="1" applyAlignment="1">
      <alignment horizontal="right" vertical="center"/>
      <protection/>
    </xf>
    <xf numFmtId="0" fontId="3" fillId="0" borderId="6" xfId="791" applyFont="1" applyFill="1" applyBorder="1" applyAlignment="1">
      <alignment horizontal="center" vertical="center" wrapText="1"/>
      <protection/>
    </xf>
    <xf numFmtId="0" fontId="3" fillId="47" borderId="6" xfId="794" applyFont="1" applyFill="1" applyBorder="1" applyAlignment="1">
      <alignment horizontal="right" vertical="center" wrapText="1"/>
      <protection/>
    </xf>
    <xf numFmtId="0" fontId="69" fillId="0" borderId="6" xfId="791" applyFont="1" applyFill="1" applyBorder="1" applyAlignment="1">
      <alignment horizontal="center" vertical="center"/>
      <protection/>
    </xf>
    <xf numFmtId="3" fontId="74" fillId="45" borderId="6" xfId="791" applyNumberFormat="1" applyFont="1" applyFill="1" applyBorder="1" applyAlignment="1">
      <alignment horizontal="right" vertical="center"/>
      <protection/>
    </xf>
    <xf numFmtId="0" fontId="27" fillId="0" borderId="6" xfId="794" applyFont="1" applyFill="1" applyBorder="1" applyAlignment="1">
      <alignment horizontal="right" vertical="center"/>
      <protection/>
    </xf>
    <xf numFmtId="3" fontId="33" fillId="53" borderId="6" xfId="794" applyNumberFormat="1" applyFont="1" applyFill="1" applyBorder="1" applyAlignment="1">
      <alignment horizontal="left" vertical="center" wrapText="1"/>
      <protection/>
    </xf>
    <xf numFmtId="3" fontId="5" fillId="53" borderId="6" xfId="794" applyNumberFormat="1" applyFont="1" applyFill="1" applyBorder="1" applyAlignment="1">
      <alignment horizontal="left" vertical="center" shrinkToFit="1"/>
      <protection/>
    </xf>
    <xf numFmtId="3" fontId="5" fillId="53" borderId="6" xfId="794" applyNumberFormat="1" applyFont="1" applyFill="1" applyBorder="1" applyAlignment="1">
      <alignment horizontal="left" vertical="center" wrapText="1"/>
      <protection/>
    </xf>
    <xf numFmtId="3" fontId="33" fillId="0" borderId="6" xfId="794" applyNumberFormat="1" applyFont="1" applyFill="1" applyBorder="1" applyAlignment="1">
      <alignment horizontal="left" vertical="center" wrapText="1"/>
      <protection/>
    </xf>
    <xf numFmtId="0" fontId="75" fillId="0" borderId="6" xfId="791" applyFont="1" applyBorder="1" applyAlignment="1">
      <alignment horizontal="center" vertical="center"/>
      <protection/>
    </xf>
    <xf numFmtId="3" fontId="33" fillId="47" borderId="6" xfId="794" applyNumberFormat="1" applyFont="1" applyFill="1" applyBorder="1" applyAlignment="1">
      <alignment horizontal="right" vertical="center" wrapText="1"/>
      <protection/>
    </xf>
    <xf numFmtId="0" fontId="76" fillId="47" borderId="6" xfId="794" applyFont="1" applyFill="1" applyBorder="1" applyAlignment="1">
      <alignment horizontal="right" vertical="center" wrapText="1"/>
      <protection/>
    </xf>
    <xf numFmtId="3" fontId="78" fillId="0" borderId="6" xfId="794" applyNumberFormat="1" applyFont="1" applyFill="1" applyBorder="1" applyAlignment="1">
      <alignment horizontal="left" vertical="center"/>
      <protection/>
    </xf>
    <xf numFmtId="3" fontId="33" fillId="0" borderId="6" xfId="794" applyNumberFormat="1" applyFont="1" applyFill="1" applyBorder="1" applyAlignment="1">
      <alignment horizontal="left" vertical="center"/>
      <protection/>
    </xf>
    <xf numFmtId="0" fontId="33" fillId="0" borderId="6" xfId="794" applyFont="1" applyFill="1" applyBorder="1" applyAlignment="1">
      <alignment horizontal="left" vertical="center" shrinkToFit="1"/>
      <protection/>
    </xf>
    <xf numFmtId="0" fontId="27" fillId="0" borderId="6" xfId="794" applyFont="1" applyFill="1" applyBorder="1" applyAlignment="1">
      <alignment horizontal="left" vertical="center"/>
      <protection/>
    </xf>
    <xf numFmtId="3" fontId="72" fillId="0" borderId="6" xfId="791" applyNumberFormat="1" applyFont="1" applyFill="1" applyBorder="1" applyAlignment="1">
      <alignment horizontal="right" vertical="center"/>
      <protection/>
    </xf>
    <xf numFmtId="3" fontId="9" fillId="47" borderId="6" xfId="794" applyNumberFormat="1" applyFont="1" applyFill="1" applyBorder="1" applyAlignment="1">
      <alignment horizontal="right" vertical="center"/>
      <protection/>
    </xf>
    <xf numFmtId="1" fontId="5" fillId="0" borderId="6" xfId="794" applyNumberFormat="1" applyFont="1" applyFill="1" applyBorder="1" applyAlignment="1">
      <alignment horizontal="left" vertical="center"/>
      <protection/>
    </xf>
    <xf numFmtId="1" fontId="4" fillId="0" borderId="6" xfId="794" applyNumberFormat="1" applyFont="1" applyFill="1" applyBorder="1" applyAlignment="1">
      <alignment horizontal="center" vertical="center"/>
      <protection/>
    </xf>
    <xf numFmtId="3" fontId="3" fillId="0" borderId="6" xfId="795" applyNumberFormat="1" applyFont="1" applyFill="1" applyBorder="1" applyAlignment="1" applyProtection="1">
      <alignment horizontal="center" vertical="center"/>
      <protection/>
    </xf>
    <xf numFmtId="10" fontId="72" fillId="0" borderId="6" xfId="791" applyNumberFormat="1" applyFont="1" applyFill="1" applyBorder="1" applyAlignment="1">
      <alignment horizontal="right" vertical="center"/>
      <protection/>
    </xf>
    <xf numFmtId="3" fontId="33" fillId="0" borderId="6" xfId="795" applyNumberFormat="1" applyFont="1" applyFill="1" applyBorder="1" applyAlignment="1">
      <alignment vertical="center"/>
      <protection/>
    </xf>
    <xf numFmtId="3" fontId="33" fillId="0" borderId="6" xfId="795" applyNumberFormat="1" applyFont="1" applyFill="1" applyBorder="1" applyAlignment="1">
      <alignment horizontal="left" vertical="center"/>
      <protection/>
    </xf>
    <xf numFmtId="3" fontId="5" fillId="0" borderId="6" xfId="795" applyNumberFormat="1" applyFont="1" applyFill="1" applyBorder="1" applyAlignment="1">
      <alignment horizontal="left" vertical="center"/>
      <protection/>
    </xf>
    <xf numFmtId="0" fontId="5" fillId="0" borderId="6" xfId="794" applyFont="1" applyFill="1" applyBorder="1" applyAlignment="1">
      <alignment horizontal="left" vertical="center" shrinkToFit="1"/>
      <protection/>
    </xf>
    <xf numFmtId="0" fontId="33" fillId="0" borderId="6" xfId="794" applyFont="1" applyFill="1" applyBorder="1" applyAlignment="1">
      <alignment horizontal="left" vertical="center"/>
      <protection/>
    </xf>
    <xf numFmtId="0" fontId="2" fillId="0" borderId="6" xfId="791" applyNumberFormat="1" applyFont="1" applyFill="1" applyBorder="1" applyAlignment="1">
      <alignment horizontal="center" vertical="center" wrapText="1"/>
      <protection/>
    </xf>
    <xf numFmtId="0" fontId="72" fillId="0" borderId="0" xfId="791" applyFont="1">
      <alignment/>
      <protection/>
    </xf>
    <xf numFmtId="3" fontId="74" fillId="4" borderId="6" xfId="0" applyNumberFormat="1" applyFont="1" applyFill="1" applyBorder="1" applyAlignment="1">
      <alignment/>
    </xf>
    <xf numFmtId="10" fontId="72" fillId="4" borderId="6" xfId="791" applyNumberFormat="1" applyFont="1" applyFill="1" applyBorder="1" applyAlignment="1">
      <alignment horizontal="right" vertical="center"/>
      <protection/>
    </xf>
    <xf numFmtId="3" fontId="72" fillId="4" borderId="6" xfId="791" applyNumberFormat="1" applyFont="1" applyFill="1" applyBorder="1" applyAlignment="1">
      <alignment horizontal="right" vertical="center"/>
      <protection/>
    </xf>
    <xf numFmtId="3" fontId="74" fillId="4" borderId="6" xfId="794" applyNumberFormat="1" applyFont="1" applyFill="1" applyBorder="1" applyAlignment="1">
      <alignment horizontal="right" vertical="center" wrapText="1"/>
      <protection/>
    </xf>
    <xf numFmtId="10" fontId="77" fillId="4" borderId="6" xfId="791" applyNumberFormat="1" applyFont="1" applyFill="1" applyBorder="1" applyAlignment="1">
      <alignment horizontal="right" vertical="center"/>
      <protection/>
    </xf>
    <xf numFmtId="3" fontId="77" fillId="4" borderId="6" xfId="791" applyNumberFormat="1" applyFont="1" applyFill="1" applyBorder="1" applyAlignment="1">
      <alignment horizontal="right" vertical="center"/>
      <protection/>
    </xf>
    <xf numFmtId="3" fontId="74" fillId="4" borderId="6" xfId="794" applyNumberFormat="1" applyFont="1" applyFill="1" applyBorder="1" applyAlignment="1">
      <alignment horizontal="right" vertical="center"/>
      <protection/>
    </xf>
    <xf numFmtId="169" fontId="77" fillId="4" borderId="6" xfId="791" applyNumberFormat="1" applyFont="1" applyFill="1" applyBorder="1" applyAlignment="1">
      <alignment horizontal="right" vertical="center"/>
      <protection/>
    </xf>
    <xf numFmtId="0" fontId="2" fillId="0" borderId="32" xfId="791" applyNumberFormat="1" applyFont="1" applyFill="1" applyBorder="1" applyAlignment="1">
      <alignment horizontal="center" vertical="center" wrapText="1"/>
      <protection/>
    </xf>
    <xf numFmtId="0" fontId="3" fillId="0" borderId="33" xfId="791" applyFont="1" applyFill="1" applyBorder="1" applyAlignment="1">
      <alignment horizontal="center" vertical="center"/>
      <protection/>
    </xf>
    <xf numFmtId="0" fontId="3" fillId="0" borderId="34" xfId="791" applyFont="1" applyFill="1" applyBorder="1" applyAlignment="1">
      <alignment horizontal="center" vertical="center"/>
      <protection/>
    </xf>
    <xf numFmtId="0" fontId="27" fillId="0" borderId="32" xfId="794" applyFont="1" applyFill="1" applyBorder="1" applyAlignment="1">
      <alignment/>
      <protection/>
    </xf>
    <xf numFmtId="0" fontId="27" fillId="0" borderId="34" xfId="794" applyFont="1" applyFill="1" applyBorder="1" applyAlignment="1">
      <alignment/>
      <protection/>
    </xf>
    <xf numFmtId="0" fontId="27" fillId="45" borderId="32" xfId="794" applyFont="1" applyFill="1" applyBorder="1" applyAlignment="1">
      <alignment horizontal="right" vertical="center"/>
      <protection/>
    </xf>
    <xf numFmtId="0" fontId="27" fillId="45" borderId="34" xfId="794" applyFont="1" applyFill="1" applyBorder="1" applyAlignment="1">
      <alignment horizontal="right" vertical="center"/>
      <protection/>
    </xf>
    <xf numFmtId="0" fontId="27" fillId="47" borderId="32" xfId="794" applyFont="1" applyFill="1" applyBorder="1" applyAlignment="1">
      <alignment horizontal="right" vertical="center"/>
      <protection/>
    </xf>
    <xf numFmtId="0" fontId="27" fillId="47" borderId="34" xfId="794" applyFont="1" applyFill="1" applyBorder="1" applyAlignment="1">
      <alignment horizontal="right" vertical="center"/>
      <protection/>
    </xf>
    <xf numFmtId="0" fontId="81" fillId="47" borderId="32" xfId="791" applyFill="1" applyBorder="1" applyAlignment="1">
      <alignment horizontal="right" vertical="center"/>
      <protection/>
    </xf>
    <xf numFmtId="0" fontId="81" fillId="47" borderId="34" xfId="791" applyFill="1" applyBorder="1" applyAlignment="1">
      <alignment horizontal="right" vertical="center"/>
      <protection/>
    </xf>
    <xf numFmtId="9" fontId="71" fillId="47" borderId="32" xfId="835" applyFont="1" applyFill="1" applyBorder="1" applyAlignment="1">
      <alignment horizontal="right" vertical="center"/>
    </xf>
    <xf numFmtId="9" fontId="71" fillId="47" borderId="34" xfId="835" applyFont="1" applyFill="1" applyBorder="1" applyAlignment="1">
      <alignment horizontal="right" vertical="center"/>
    </xf>
    <xf numFmtId="9" fontId="33" fillId="45" borderId="32" xfId="835" applyFont="1" applyFill="1" applyBorder="1" applyAlignment="1">
      <alignment horizontal="right" vertical="center"/>
    </xf>
    <xf numFmtId="9" fontId="33" fillId="45" borderId="34" xfId="835" applyFont="1" applyFill="1" applyBorder="1" applyAlignment="1">
      <alignment horizontal="right" vertical="center"/>
    </xf>
    <xf numFmtId="3" fontId="72" fillId="47" borderId="32" xfId="791" applyNumberFormat="1" applyFont="1" applyFill="1" applyBorder="1" applyAlignment="1">
      <alignment horizontal="right" vertical="center"/>
      <protection/>
    </xf>
    <xf numFmtId="3" fontId="72" fillId="47" borderId="34" xfId="791" applyNumberFormat="1" applyFont="1" applyFill="1" applyBorder="1" applyAlignment="1">
      <alignment horizontal="right" vertical="center"/>
      <protection/>
    </xf>
    <xf numFmtId="10" fontId="72" fillId="47" borderId="32" xfId="791" applyNumberFormat="1" applyFont="1" applyFill="1" applyBorder="1" applyAlignment="1">
      <alignment horizontal="right" vertical="center"/>
      <protection/>
    </xf>
    <xf numFmtId="10" fontId="72" fillId="47" borderId="34" xfId="791" applyNumberFormat="1" applyFont="1" applyFill="1" applyBorder="1" applyAlignment="1">
      <alignment horizontal="right" vertical="center"/>
      <protection/>
    </xf>
    <xf numFmtId="0" fontId="3" fillId="47" borderId="32" xfId="794" applyFont="1" applyFill="1" applyBorder="1" applyAlignment="1">
      <alignment horizontal="right" vertical="center" wrapText="1"/>
      <protection/>
    </xf>
    <xf numFmtId="0" fontId="3" fillId="47" borderId="34" xfId="794" applyFont="1" applyFill="1" applyBorder="1" applyAlignment="1">
      <alignment horizontal="right" vertical="center" wrapText="1"/>
      <protection/>
    </xf>
    <xf numFmtId="3" fontId="74" fillId="45" borderId="32" xfId="791" applyNumberFormat="1" applyFont="1" applyFill="1" applyBorder="1" applyAlignment="1">
      <alignment horizontal="right" vertical="center"/>
      <protection/>
    </xf>
    <xf numFmtId="3" fontId="74" fillId="45" borderId="34" xfId="791" applyNumberFormat="1" applyFont="1" applyFill="1" applyBorder="1" applyAlignment="1">
      <alignment horizontal="right" vertical="center"/>
      <protection/>
    </xf>
    <xf numFmtId="0" fontId="27" fillId="0" borderId="32" xfId="794" applyFont="1" applyFill="1" applyBorder="1" applyAlignment="1">
      <alignment horizontal="right" vertical="center"/>
      <protection/>
    </xf>
    <xf numFmtId="0" fontId="27" fillId="0" borderId="34" xfId="794" applyFont="1" applyFill="1" applyBorder="1" applyAlignment="1">
      <alignment horizontal="right" vertical="center"/>
      <protection/>
    </xf>
    <xf numFmtId="3" fontId="72" fillId="4" borderId="34" xfId="791" applyNumberFormat="1" applyFont="1" applyFill="1" applyBorder="1" applyAlignment="1">
      <alignment horizontal="right" vertical="center"/>
      <protection/>
    </xf>
    <xf numFmtId="3" fontId="72" fillId="4" borderId="32" xfId="791" applyNumberFormat="1" applyFont="1" applyFill="1" applyBorder="1" applyAlignment="1">
      <alignment horizontal="right" vertical="center"/>
      <protection/>
    </xf>
    <xf numFmtId="10" fontId="72" fillId="4" borderId="32" xfId="791" applyNumberFormat="1" applyFont="1" applyFill="1" applyBorder="1" applyAlignment="1">
      <alignment horizontal="right" vertical="center"/>
      <protection/>
    </xf>
    <xf numFmtId="10" fontId="72" fillId="4" borderId="34" xfId="791" applyNumberFormat="1" applyFont="1" applyFill="1" applyBorder="1" applyAlignment="1">
      <alignment horizontal="right" vertical="center"/>
      <protection/>
    </xf>
    <xf numFmtId="10" fontId="77" fillId="4" borderId="32" xfId="791" applyNumberFormat="1" applyFont="1" applyFill="1" applyBorder="1" applyAlignment="1">
      <alignment horizontal="right" vertical="center"/>
      <protection/>
    </xf>
    <xf numFmtId="3" fontId="74" fillId="4" borderId="32" xfId="794" applyNumberFormat="1" applyFont="1" applyFill="1" applyBorder="1" applyAlignment="1">
      <alignment horizontal="right" vertical="center"/>
      <protection/>
    </xf>
    <xf numFmtId="3" fontId="72" fillId="0" borderId="32" xfId="791" applyNumberFormat="1" applyFont="1" applyFill="1" applyBorder="1" applyAlignment="1">
      <alignment horizontal="right" vertical="center"/>
      <protection/>
    </xf>
    <xf numFmtId="3" fontId="72" fillId="0" borderId="34" xfId="791" applyNumberFormat="1" applyFont="1" applyFill="1" applyBorder="1" applyAlignment="1">
      <alignment horizontal="right" vertical="center"/>
      <protection/>
    </xf>
    <xf numFmtId="169" fontId="77" fillId="4" borderId="32" xfId="791" applyNumberFormat="1" applyFont="1" applyFill="1" applyBorder="1" applyAlignment="1">
      <alignment horizontal="right" vertical="center"/>
      <protection/>
    </xf>
    <xf numFmtId="3" fontId="77" fillId="4" borderId="32" xfId="791" applyNumberFormat="1" applyFont="1" applyFill="1" applyBorder="1" applyAlignment="1">
      <alignment horizontal="right" vertical="center"/>
      <protection/>
    </xf>
    <xf numFmtId="10" fontId="72" fillId="0" borderId="32" xfId="791" applyNumberFormat="1" applyFont="1" applyFill="1" applyBorder="1" applyAlignment="1">
      <alignment horizontal="right" vertical="center"/>
      <protection/>
    </xf>
    <xf numFmtId="10" fontId="72" fillId="0" borderId="34" xfId="791" applyNumberFormat="1" applyFont="1" applyFill="1" applyBorder="1" applyAlignment="1">
      <alignment horizontal="right" vertical="center"/>
      <protection/>
    </xf>
    <xf numFmtId="0" fontId="81" fillId="47" borderId="35" xfId="791" applyFill="1" applyBorder="1" applyAlignment="1">
      <alignment horizontal="right" vertical="center"/>
      <protection/>
    </xf>
    <xf numFmtId="0" fontId="3" fillId="0" borderId="32" xfId="791" applyFont="1" applyFill="1" applyBorder="1" applyAlignment="1">
      <alignment horizontal="center" vertical="center"/>
      <protection/>
    </xf>
    <xf numFmtId="0" fontId="81" fillId="0" borderId="32" xfId="791" applyFill="1" applyBorder="1" applyAlignment="1">
      <alignment horizontal="center"/>
      <protection/>
    </xf>
    <xf numFmtId="49" fontId="70" fillId="0" borderId="32" xfId="791" applyNumberFormat="1" applyFont="1" applyBorder="1" applyAlignment="1">
      <alignment horizontal="center"/>
      <protection/>
    </xf>
    <xf numFmtId="0" fontId="81" fillId="0" borderId="32" xfId="791" applyBorder="1" applyAlignment="1">
      <alignment horizontal="center"/>
      <protection/>
    </xf>
    <xf numFmtId="49" fontId="70" fillId="0" borderId="36" xfId="791" applyNumberFormat="1" applyFont="1" applyBorder="1" applyAlignment="1">
      <alignment horizontal="center"/>
      <protection/>
    </xf>
    <xf numFmtId="3" fontId="5" fillId="0" borderId="35" xfId="795" applyNumberFormat="1" applyFont="1" applyFill="1" applyBorder="1" applyAlignment="1">
      <alignment horizontal="left" vertical="center"/>
      <protection/>
    </xf>
    <xf numFmtId="0" fontId="69" fillId="0" borderId="35" xfId="791" applyFont="1" applyBorder="1" applyAlignment="1">
      <alignment horizontal="center" vertical="center"/>
      <protection/>
    </xf>
    <xf numFmtId="10" fontId="72" fillId="4" borderId="37" xfId="791" applyNumberFormat="1" applyFont="1" applyFill="1" applyBorder="1" applyAlignment="1">
      <alignment horizontal="right" vertical="center"/>
      <protection/>
    </xf>
    <xf numFmtId="3" fontId="72" fillId="4" borderId="35" xfId="791" applyNumberFormat="1" applyFont="1" applyFill="1" applyBorder="1" applyAlignment="1">
      <alignment horizontal="right" vertical="center"/>
      <protection/>
    </xf>
    <xf numFmtId="0" fontId="27" fillId="0" borderId="38" xfId="794" applyFont="1" applyFill="1" applyBorder="1" applyAlignment="1">
      <alignment horizontal="right" vertical="center"/>
      <protection/>
    </xf>
    <xf numFmtId="3" fontId="74" fillId="4" borderId="6" xfId="0" applyNumberFormat="1" applyFont="1" applyFill="1" applyBorder="1" applyAlignment="1">
      <alignment horizontal="right" vertical="center"/>
    </xf>
    <xf numFmtId="3" fontId="72" fillId="4" borderId="36" xfId="791" applyNumberFormat="1" applyFont="1" applyFill="1" applyBorder="1" applyAlignment="1">
      <alignment horizontal="right" vertical="center"/>
      <protection/>
    </xf>
    <xf numFmtId="3" fontId="74" fillId="4" borderId="35" xfId="0" applyNumberFormat="1" applyFont="1" applyFill="1" applyBorder="1" applyAlignment="1">
      <alignment horizontal="right" vertical="center"/>
    </xf>
    <xf numFmtId="168" fontId="72" fillId="4" borderId="6" xfId="791" applyNumberFormat="1" applyFont="1" applyFill="1" applyBorder="1" applyAlignment="1">
      <alignment horizontal="right" vertical="center"/>
      <protection/>
    </xf>
    <xf numFmtId="168" fontId="74" fillId="4" borderId="6" xfId="794" applyNumberFormat="1" applyFont="1" applyFill="1" applyBorder="1" applyAlignment="1">
      <alignment horizontal="right" vertical="center" wrapText="1"/>
      <protection/>
    </xf>
    <xf numFmtId="0" fontId="72" fillId="47" borderId="0" xfId="791" applyFont="1" applyFill="1">
      <alignment/>
      <protection/>
    </xf>
    <xf numFmtId="0" fontId="72" fillId="4" borderId="0" xfId="791" applyFont="1" applyFill="1">
      <alignment/>
      <protection/>
    </xf>
    <xf numFmtId="0" fontId="72" fillId="19" borderId="0" xfId="791" applyFont="1" applyFill="1">
      <alignment/>
      <protection/>
    </xf>
    <xf numFmtId="0" fontId="72" fillId="0" borderId="0" xfId="791" applyFont="1" applyFill="1">
      <alignment/>
      <protection/>
    </xf>
    <xf numFmtId="168" fontId="74" fillId="4" borderId="6" xfId="794" applyNumberFormat="1" applyFont="1" applyFill="1" applyBorder="1" applyAlignment="1">
      <alignment horizontal="right" vertical="center"/>
      <protection/>
    </xf>
    <xf numFmtId="168" fontId="72" fillId="4" borderId="35" xfId="791" applyNumberFormat="1" applyFont="1" applyFill="1" applyBorder="1" applyAlignment="1">
      <alignment horizontal="right" vertical="center"/>
      <protection/>
    </xf>
    <xf numFmtId="168" fontId="72" fillId="4" borderId="34" xfId="791" applyNumberFormat="1" applyFont="1" applyFill="1" applyBorder="1" applyAlignment="1">
      <alignment horizontal="right" vertical="center"/>
      <protection/>
    </xf>
    <xf numFmtId="168" fontId="74" fillId="4" borderId="34" xfId="794" applyNumberFormat="1" applyFont="1" applyFill="1" applyBorder="1" applyAlignment="1">
      <alignment horizontal="right" vertical="center" wrapText="1"/>
      <protection/>
    </xf>
    <xf numFmtId="168" fontId="74" fillId="4" borderId="34" xfId="794" applyNumberFormat="1" applyFont="1" applyFill="1" applyBorder="1" applyAlignment="1">
      <alignment horizontal="right" vertical="center"/>
      <protection/>
    </xf>
    <xf numFmtId="168" fontId="72" fillId="4" borderId="39" xfId="791" applyNumberFormat="1" applyFont="1" applyFill="1" applyBorder="1" applyAlignment="1">
      <alignment horizontal="right" vertical="center"/>
      <protection/>
    </xf>
    <xf numFmtId="1" fontId="72" fillId="47" borderId="6" xfId="791" applyNumberFormat="1" applyFont="1" applyFill="1" applyBorder="1" applyAlignment="1">
      <alignment horizontal="right" vertical="center"/>
      <protection/>
    </xf>
    <xf numFmtId="3" fontId="72" fillId="4" borderId="6" xfId="791" applyNumberFormat="1" applyFont="1" applyFill="1" applyBorder="1" applyAlignment="1">
      <alignment horizontal="center" vertical="center"/>
      <protection/>
    </xf>
    <xf numFmtId="10" fontId="72" fillId="47" borderId="6" xfId="791" applyNumberFormat="1" applyFont="1" applyFill="1" applyBorder="1" applyAlignment="1">
      <alignment horizontal="center" vertical="center"/>
      <protection/>
    </xf>
    <xf numFmtId="3" fontId="74" fillId="4" borderId="6" xfId="791" applyNumberFormat="1" applyFont="1" applyFill="1" applyBorder="1" applyAlignment="1">
      <alignment horizontal="center" vertical="center"/>
      <protection/>
    </xf>
    <xf numFmtId="3" fontId="72" fillId="54" borderId="6" xfId="791" applyNumberFormat="1" applyFont="1" applyFill="1" applyBorder="1" applyAlignment="1">
      <alignment horizontal="right" vertical="center"/>
      <protection/>
    </xf>
    <xf numFmtId="3" fontId="100" fillId="54" borderId="6" xfId="0" applyNumberFormat="1" applyFont="1" applyFill="1" applyBorder="1" applyAlignment="1">
      <alignment/>
    </xf>
    <xf numFmtId="3" fontId="81" fillId="0" borderId="0" xfId="791" applyNumberFormat="1">
      <alignment/>
      <protection/>
    </xf>
    <xf numFmtId="203" fontId="72" fillId="4" borderId="6" xfId="791" applyNumberFormat="1" applyFont="1" applyFill="1" applyBorder="1" applyAlignment="1">
      <alignment horizontal="right" vertical="center"/>
      <protection/>
    </xf>
    <xf numFmtId="203" fontId="72" fillId="47" borderId="6" xfId="791" applyNumberFormat="1" applyFont="1" applyFill="1" applyBorder="1" applyAlignment="1">
      <alignment horizontal="right" vertical="center"/>
      <protection/>
    </xf>
    <xf numFmtId="213" fontId="72" fillId="47" borderId="6" xfId="791" applyNumberFormat="1" applyFont="1" applyFill="1" applyBorder="1" applyAlignment="1">
      <alignment horizontal="right" vertical="center"/>
      <protection/>
    </xf>
    <xf numFmtId="209" fontId="72" fillId="47" borderId="6" xfId="791" applyNumberFormat="1" applyFont="1" applyFill="1" applyBorder="1" applyAlignment="1">
      <alignment horizontal="right" vertical="center"/>
      <protection/>
    </xf>
    <xf numFmtId="49" fontId="70" fillId="55" borderId="32" xfId="791" applyNumberFormat="1" applyFont="1" applyFill="1" applyBorder="1" applyAlignment="1">
      <alignment horizontal="center"/>
      <protection/>
    </xf>
    <xf numFmtId="0" fontId="3" fillId="55" borderId="6" xfId="794" applyFont="1" applyFill="1" applyBorder="1" applyAlignment="1">
      <alignment horizontal="left" vertical="center"/>
      <protection/>
    </xf>
    <xf numFmtId="0" fontId="69" fillId="55" borderId="6" xfId="791" applyFont="1" applyFill="1" applyBorder="1" applyAlignment="1">
      <alignment horizontal="center" vertical="center"/>
      <protection/>
    </xf>
    <xf numFmtId="3" fontId="72" fillId="55" borderId="6" xfId="791" applyNumberFormat="1" applyFont="1" applyFill="1" applyBorder="1" applyAlignment="1">
      <alignment horizontal="right" vertical="center"/>
      <protection/>
    </xf>
    <xf numFmtId="3" fontId="72" fillId="55" borderId="32" xfId="791" applyNumberFormat="1" applyFont="1" applyFill="1" applyBorder="1" applyAlignment="1">
      <alignment horizontal="right" vertical="center"/>
      <protection/>
    </xf>
    <xf numFmtId="168" fontId="72" fillId="55" borderId="34" xfId="791" applyNumberFormat="1" applyFont="1" applyFill="1" applyBorder="1" applyAlignment="1">
      <alignment horizontal="right" vertical="center"/>
      <protection/>
    </xf>
    <xf numFmtId="10" fontId="81" fillId="55" borderId="0" xfId="791" applyNumberFormat="1" applyFill="1">
      <alignment/>
      <protection/>
    </xf>
    <xf numFmtId="0" fontId="81" fillId="55" borderId="0" xfId="791" applyFill="1">
      <alignment/>
      <protection/>
    </xf>
    <xf numFmtId="203" fontId="72" fillId="54" borderId="6" xfId="791" applyNumberFormat="1" applyFont="1" applyFill="1" applyBorder="1" applyAlignment="1">
      <alignment horizontal="right" vertical="center"/>
      <protection/>
    </xf>
    <xf numFmtId="3" fontId="72" fillId="56" borderId="6" xfId="791" applyNumberFormat="1" applyFont="1" applyFill="1" applyBorder="1" applyAlignment="1">
      <alignment horizontal="right" vertical="center"/>
      <protection/>
    </xf>
    <xf numFmtId="168" fontId="72" fillId="56" borderId="6" xfId="791" applyNumberFormat="1" applyFont="1" applyFill="1" applyBorder="1" applyAlignment="1">
      <alignment horizontal="right" vertical="center"/>
      <protection/>
    </xf>
    <xf numFmtId="209" fontId="72" fillId="4" borderId="6" xfId="791" applyNumberFormat="1" applyFont="1" applyFill="1" applyBorder="1" applyAlignment="1">
      <alignment horizontal="right" vertical="center"/>
      <protection/>
    </xf>
    <xf numFmtId="0" fontId="2" fillId="0" borderId="40" xfId="791" applyNumberFormat="1" applyFont="1" applyFill="1" applyBorder="1" applyAlignment="1">
      <alignment horizontal="center" vertical="center" wrapText="1"/>
      <protection/>
    </xf>
    <xf numFmtId="200" fontId="72" fillId="47" borderId="6" xfId="791" applyNumberFormat="1" applyFont="1" applyFill="1" applyBorder="1" applyAlignment="1">
      <alignment horizontal="right" vertical="center"/>
      <protection/>
    </xf>
    <xf numFmtId="200" fontId="72" fillId="54" borderId="6" xfId="791" applyNumberFormat="1" applyFont="1" applyFill="1" applyBorder="1" applyAlignment="1">
      <alignment horizontal="right" vertical="center"/>
      <protection/>
    </xf>
    <xf numFmtId="203" fontId="100" fillId="54" borderId="6" xfId="0" applyNumberFormat="1" applyFont="1" applyFill="1" applyBorder="1" applyAlignment="1">
      <alignment/>
    </xf>
    <xf numFmtId="4" fontId="72" fillId="47" borderId="6" xfId="791" applyNumberFormat="1" applyFont="1" applyFill="1" applyBorder="1" applyAlignment="1">
      <alignment horizontal="right" vertical="center"/>
      <protection/>
    </xf>
    <xf numFmtId="3" fontId="74" fillId="4" borderId="6" xfId="0" applyNumberFormat="1" applyFont="1" applyFill="1" applyBorder="1" applyAlignment="1">
      <alignment vertical="center"/>
    </xf>
    <xf numFmtId="3" fontId="74" fillId="56" borderId="6" xfId="0" applyNumberFormat="1" applyFont="1" applyFill="1" applyBorder="1" applyAlignment="1">
      <alignment vertical="center"/>
    </xf>
    <xf numFmtId="211" fontId="72" fillId="47" borderId="6" xfId="791" applyNumberFormat="1" applyFont="1" applyFill="1" applyBorder="1" applyAlignment="1">
      <alignment horizontal="right" vertical="center"/>
      <protection/>
    </xf>
    <xf numFmtId="3" fontId="72" fillId="47" borderId="6" xfId="791" applyNumberFormat="1" applyFont="1" applyFill="1" applyBorder="1" applyAlignment="1">
      <alignment vertical="center"/>
      <protection/>
    </xf>
    <xf numFmtId="3" fontId="72" fillId="4" borderId="6" xfId="791" applyNumberFormat="1" applyFont="1" applyFill="1" applyBorder="1" applyAlignment="1">
      <alignment vertical="center"/>
      <protection/>
    </xf>
    <xf numFmtId="10" fontId="72" fillId="47" borderId="6" xfId="791" applyNumberFormat="1" applyFont="1" applyFill="1" applyBorder="1" applyAlignment="1">
      <alignment vertical="center"/>
      <protection/>
    </xf>
    <xf numFmtId="1" fontId="72" fillId="47" borderId="6" xfId="791" applyNumberFormat="1" applyFont="1" applyFill="1" applyBorder="1" applyAlignment="1">
      <alignment vertical="center"/>
      <protection/>
    </xf>
    <xf numFmtId="3" fontId="74" fillId="4" borderId="6" xfId="791" applyNumberFormat="1" applyFont="1" applyFill="1" applyBorder="1" applyAlignment="1">
      <alignment vertical="center"/>
      <protection/>
    </xf>
    <xf numFmtId="3" fontId="72" fillId="54" borderId="6" xfId="791" applyNumberFormat="1" applyFont="1" applyFill="1" applyBorder="1" applyAlignment="1">
      <alignment vertical="center"/>
      <protection/>
    </xf>
    <xf numFmtId="203" fontId="74" fillId="4" borderId="6" xfId="0" applyNumberFormat="1" applyFont="1" applyFill="1" applyBorder="1" applyAlignment="1">
      <alignment vertical="center"/>
    </xf>
    <xf numFmtId="203" fontId="74" fillId="56" borderId="6" xfId="0" applyNumberFormat="1" applyFont="1" applyFill="1" applyBorder="1" applyAlignment="1">
      <alignment vertical="center"/>
    </xf>
    <xf numFmtId="209" fontId="74" fillId="4" borderId="6" xfId="0" applyNumberFormat="1" applyFont="1" applyFill="1" applyBorder="1" applyAlignment="1">
      <alignment vertical="center"/>
    </xf>
    <xf numFmtId="10" fontId="81" fillId="0" borderId="0" xfId="791" applyNumberFormat="1">
      <alignment/>
      <protection/>
    </xf>
    <xf numFmtId="168" fontId="72" fillId="4" borderId="40" xfId="791" applyNumberFormat="1" applyFont="1" applyFill="1" applyBorder="1" applyAlignment="1">
      <alignment horizontal="right" vertical="center"/>
      <protection/>
    </xf>
    <xf numFmtId="203" fontId="72" fillId="4" borderId="0" xfId="791" applyNumberFormat="1" applyFont="1" applyFill="1" applyBorder="1" applyAlignment="1">
      <alignment horizontal="right" vertical="center"/>
      <protection/>
    </xf>
    <xf numFmtId="209" fontId="72" fillId="54" borderId="6" xfId="791" applyNumberFormat="1" applyFont="1" applyFill="1" applyBorder="1" applyAlignment="1">
      <alignment horizontal="right" vertical="center"/>
      <protection/>
    </xf>
    <xf numFmtId="0" fontId="27" fillId="0" borderId="31" xfId="794" applyFont="1" applyFill="1" applyBorder="1" applyAlignment="1">
      <alignment horizontal="right" vertical="center"/>
      <protection/>
    </xf>
    <xf numFmtId="10" fontId="80" fillId="4" borderId="6" xfId="791" applyNumberFormat="1" applyFont="1" applyFill="1" applyBorder="1" applyAlignment="1">
      <alignment horizontal="right" vertical="center"/>
      <protection/>
    </xf>
    <xf numFmtId="203" fontId="33" fillId="47" borderId="6" xfId="794" applyNumberFormat="1" applyFont="1" applyFill="1" applyBorder="1" applyAlignment="1">
      <alignment horizontal="right" vertical="center" wrapText="1"/>
      <protection/>
    </xf>
    <xf numFmtId="203" fontId="76" fillId="47" borderId="6" xfId="794" applyNumberFormat="1" applyFont="1" applyFill="1" applyBorder="1" applyAlignment="1">
      <alignment horizontal="right" vertical="center" wrapText="1"/>
      <protection/>
    </xf>
    <xf numFmtId="4" fontId="72" fillId="4" borderId="6" xfId="791" applyNumberFormat="1" applyFont="1" applyFill="1" applyBorder="1" applyAlignment="1">
      <alignment horizontal="right" vertical="center"/>
      <protection/>
    </xf>
    <xf numFmtId="203" fontId="72" fillId="56" borderId="6" xfId="791" applyNumberFormat="1" applyFont="1" applyFill="1" applyBorder="1" applyAlignment="1">
      <alignment horizontal="right" vertical="center"/>
      <protection/>
    </xf>
    <xf numFmtId="3" fontId="76" fillId="47" borderId="6" xfId="794" applyNumberFormat="1" applyFont="1" applyFill="1" applyBorder="1" applyAlignment="1">
      <alignment horizontal="right" vertical="center" wrapText="1"/>
      <protection/>
    </xf>
    <xf numFmtId="4" fontId="72" fillId="54" borderId="6" xfId="791" applyNumberFormat="1" applyFont="1" applyFill="1" applyBorder="1" applyAlignment="1">
      <alignment horizontal="right" vertical="center"/>
      <protection/>
    </xf>
    <xf numFmtId="203" fontId="72" fillId="47" borderId="6" xfId="0" applyNumberFormat="1" applyFont="1" applyFill="1" applyBorder="1" applyAlignment="1">
      <alignment vertical="center"/>
    </xf>
    <xf numFmtId="203" fontId="72" fillId="54" borderId="6" xfId="0" applyNumberFormat="1" applyFont="1" applyFill="1" applyBorder="1" applyAlignment="1">
      <alignment vertical="center"/>
    </xf>
    <xf numFmtId="0" fontId="2" fillId="0" borderId="41" xfId="791" applyNumberFormat="1" applyFont="1" applyFill="1" applyBorder="1" applyAlignment="1">
      <alignment horizontal="center" vertical="center" wrapText="1"/>
      <protection/>
    </xf>
    <xf numFmtId="49" fontId="2" fillId="0" borderId="4" xfId="794" applyNumberFormat="1" applyFont="1" applyFill="1" applyBorder="1" applyAlignment="1">
      <alignment horizontal="center" vertical="center" wrapText="1"/>
      <protection/>
    </xf>
    <xf numFmtId="0" fontId="2" fillId="0" borderId="41" xfId="791" applyNumberFormat="1" applyFont="1" applyFill="1" applyBorder="1" applyAlignment="1">
      <alignment horizontal="center" vertical="center" wrapText="1"/>
      <protection/>
    </xf>
    <xf numFmtId="49" fontId="2" fillId="0" borderId="40" xfId="794" applyNumberFormat="1" applyFont="1" applyFill="1" applyBorder="1" applyAlignment="1">
      <alignment horizontal="center" vertical="center" wrapText="1"/>
      <protection/>
    </xf>
    <xf numFmtId="49" fontId="2" fillId="0" borderId="4" xfId="794" applyNumberFormat="1" applyFont="1" applyFill="1" applyBorder="1" applyAlignment="1">
      <alignment horizontal="center" vertical="center" wrapText="1"/>
      <protection/>
    </xf>
    <xf numFmtId="49" fontId="2" fillId="0" borderId="42" xfId="794" applyNumberFormat="1" applyFont="1" applyFill="1" applyBorder="1" applyAlignment="1">
      <alignment horizontal="center" vertical="center" wrapText="1"/>
      <protection/>
    </xf>
    <xf numFmtId="0" fontId="2" fillId="0" borderId="40" xfId="794" applyFont="1" applyFill="1" applyBorder="1" applyAlignment="1">
      <alignment horizontal="center" vertical="center"/>
      <protection/>
    </xf>
    <xf numFmtId="0" fontId="2" fillId="0" borderId="42" xfId="794" applyFont="1" applyFill="1" applyBorder="1" applyAlignment="1">
      <alignment horizontal="center" vertical="center"/>
      <protection/>
    </xf>
    <xf numFmtId="0" fontId="2" fillId="0" borderId="43" xfId="791" applyFont="1" applyFill="1" applyBorder="1" applyAlignment="1">
      <alignment horizontal="center" vertical="center"/>
      <protection/>
    </xf>
    <xf numFmtId="0" fontId="2" fillId="0" borderId="44" xfId="791" applyFont="1" applyFill="1" applyBorder="1" applyAlignment="1">
      <alignment horizontal="center" vertical="center"/>
      <protection/>
    </xf>
    <xf numFmtId="0" fontId="2" fillId="0" borderId="33" xfId="791" applyFont="1" applyFill="1" applyBorder="1" applyAlignment="1">
      <alignment horizontal="center" vertical="center"/>
      <protection/>
    </xf>
    <xf numFmtId="0" fontId="2" fillId="0" borderId="45" xfId="791" applyFont="1" applyFill="1" applyBorder="1" applyAlignment="1">
      <alignment horizontal="center" vertical="center"/>
      <protection/>
    </xf>
    <xf numFmtId="0" fontId="2" fillId="0" borderId="29" xfId="791" applyFont="1" applyFill="1" applyBorder="1" applyAlignment="1">
      <alignment horizontal="center" vertical="center"/>
      <protection/>
    </xf>
    <xf numFmtId="0" fontId="2" fillId="0" borderId="31" xfId="791" applyFont="1" applyFill="1" applyBorder="1" applyAlignment="1">
      <alignment horizontal="center" vertical="center"/>
      <protection/>
    </xf>
    <xf numFmtId="0" fontId="2" fillId="0" borderId="45" xfId="791" applyNumberFormat="1" applyFont="1" applyFill="1" applyBorder="1" applyAlignment="1">
      <alignment horizontal="center" vertical="center" wrapText="1"/>
      <protection/>
    </xf>
    <xf numFmtId="0" fontId="2" fillId="0" borderId="29" xfId="791" applyNumberFormat="1" applyFont="1" applyFill="1" applyBorder="1" applyAlignment="1">
      <alignment horizontal="center" vertical="center" wrapText="1"/>
      <protection/>
    </xf>
    <xf numFmtId="0" fontId="2" fillId="0" borderId="31" xfId="791" applyNumberFormat="1" applyFont="1" applyFill="1" applyBorder="1" applyAlignment="1">
      <alignment horizontal="center" vertical="center" wrapText="1"/>
      <protection/>
    </xf>
    <xf numFmtId="0" fontId="2" fillId="0" borderId="46" xfId="791" applyNumberFormat="1" applyFont="1" applyFill="1" applyBorder="1" applyAlignment="1">
      <alignment horizontal="center" vertical="center" wrapText="1"/>
      <protection/>
    </xf>
    <xf numFmtId="0" fontId="2" fillId="0" borderId="47" xfId="791" applyNumberFormat="1" applyFont="1" applyFill="1" applyBorder="1" applyAlignment="1">
      <alignment horizontal="center" vertical="center" wrapText="1"/>
      <protection/>
    </xf>
    <xf numFmtId="49" fontId="2" fillId="0" borderId="37" xfId="794" applyNumberFormat="1" applyFont="1" applyFill="1" applyBorder="1" applyAlignment="1">
      <alignment horizontal="center" vertical="center" wrapText="1"/>
      <protection/>
    </xf>
    <xf numFmtId="49" fontId="2" fillId="0" borderId="48" xfId="794" applyNumberFormat="1" applyFont="1" applyFill="1" applyBorder="1" applyAlignment="1">
      <alignment horizontal="center" vertical="center" wrapText="1"/>
      <protection/>
    </xf>
    <xf numFmtId="0" fontId="2" fillId="0" borderId="48" xfId="794" applyFont="1" applyFill="1" applyBorder="1" applyAlignment="1">
      <alignment horizontal="center" vertical="center"/>
      <protection/>
    </xf>
    <xf numFmtId="0" fontId="5" fillId="0" borderId="6" xfId="794" applyFont="1" applyFill="1" applyBorder="1" applyAlignment="1">
      <alignment horizontal="left" vertical="center" shrinkToFit="1"/>
      <protection/>
    </xf>
    <xf numFmtId="3" fontId="33" fillId="0" borderId="6" xfId="794" applyNumberFormat="1" applyFont="1" applyFill="1" applyBorder="1" applyAlignment="1">
      <alignment horizontal="left" vertical="center" shrinkToFit="1"/>
      <protection/>
    </xf>
    <xf numFmtId="3" fontId="34" fillId="0" borderId="6" xfId="794" applyNumberFormat="1" applyFont="1" applyFill="1" applyBorder="1" applyAlignment="1">
      <alignment horizontal="left" vertical="center" wrapText="1" shrinkToFit="1"/>
      <protection/>
    </xf>
    <xf numFmtId="0" fontId="5" fillId="0" borderId="6" xfId="795" applyFont="1" applyFill="1" applyBorder="1" applyAlignment="1">
      <alignment horizontal="left" vertical="center"/>
      <protection/>
    </xf>
    <xf numFmtId="0" fontId="33" fillId="0" borderId="6" xfId="794" applyFont="1" applyFill="1" applyBorder="1" applyAlignment="1">
      <alignment horizontal="left" vertical="center"/>
      <protection/>
    </xf>
  </cellXfs>
  <cellStyles count="894">
    <cellStyle name="Normal" xfId="0"/>
    <cellStyle name="_~6099726" xfId="15"/>
    <cellStyle name="_03_Отчетные_Производство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АГ 10" xfId="53"/>
    <cellStyle name="_АГ 2" xfId="54"/>
    <cellStyle name="_АГ 2 2" xfId="55"/>
    <cellStyle name="_АГ 3" xfId="56"/>
    <cellStyle name="_АГ 3 2" xfId="57"/>
    <cellStyle name="_АГ 4" xfId="58"/>
    <cellStyle name="_АГ 4 2" xfId="59"/>
    <cellStyle name="_АГ 5" xfId="60"/>
    <cellStyle name="_АГ 5 2" xfId="61"/>
    <cellStyle name="_АГ 6" xfId="62"/>
    <cellStyle name="_АГ 6 2" xfId="63"/>
    <cellStyle name="_АГ 7" xfId="64"/>
    <cellStyle name="_АГ 7 2" xfId="65"/>
    <cellStyle name="_АГ 8" xfId="66"/>
    <cellStyle name="_АГ 8 2" xfId="67"/>
    <cellStyle name="_АГ 9" xfId="68"/>
    <cellStyle name="_АГ 9 2" xfId="69"/>
    <cellStyle name="_АГ_Баланс 2008г (вода) 07.02.08" xfId="70"/>
    <cellStyle name="_АГ_Баланс 2008г (вода) 07.02.08 2" xfId="71"/>
    <cellStyle name="_АГ_Баланс 2009 гЭЭ- пот. 21,9%  27.10.08" xfId="72"/>
    <cellStyle name="_АГ_Баланс 2009 гЭЭ- пот. 21,9%  27.10.08 2" xfId="73"/>
    <cellStyle name="_АГ_Баланс тепло 2008 ПСП (изоляция)" xfId="74"/>
    <cellStyle name="_АГ_Баланс тепло 2008 ПСП (изоляция) 2" xfId="75"/>
    <cellStyle name="_АГ_Балансы  ПФ на 2008 год (окончательные)" xfId="76"/>
    <cellStyle name="_АГ_Балансы  ПФ на 2008 год (окончательные) 2" xfId="77"/>
    <cellStyle name="_АГ_Балансы  ПФ на 2008 год (окончательные) 2 2" xfId="78"/>
    <cellStyle name="_АГ_Балансы  ПФ на 2008 год (окончательные) 3" xfId="79"/>
    <cellStyle name="_АГ_БФ ДЗО_ПФ-9 2008 год( П-9.5, 9.6) элктроэнергия" xfId="80"/>
    <cellStyle name="_АГ_БФ ДЗО_ПФ-9 2008 год( П-9.5, 9.6) элктроэнергия 2" xfId="81"/>
    <cellStyle name="_АГ_БФ Н-П_ПФ-9.3" xfId="82"/>
    <cellStyle name="_АГ_БФ Н-П_ПФ-9.3 2" xfId="83"/>
    <cellStyle name="_АГ_БФ Н-П_ПФ-9.3 коррект.ПВ" xfId="84"/>
    <cellStyle name="_АГ_БФ Н-П_ПФ-9.3 коррект.ПВ 2" xfId="85"/>
    <cellStyle name="_АГ_ДЗО_ПП2007_ГГГГММДД" xfId="86"/>
    <cellStyle name="_АГ_НП ЭЭ Баланс 2009" xfId="87"/>
    <cellStyle name="_АГ_НП ЭЭ Баланс 2009 2" xfId="88"/>
    <cellStyle name="_АГ_ООО_Н_П_П-9.1 2008.03.14" xfId="89"/>
    <cellStyle name="_АГ_ООО_Н_П_П-9.1 2008.03.14 2" xfId="90"/>
    <cellStyle name="_АГ_ПВ-03 новая" xfId="91"/>
    <cellStyle name="_АГ_Приложение 2 (январь)" xfId="92"/>
    <cellStyle name="_АГ_Приложение 2 (январь) 2" xfId="93"/>
    <cellStyle name="_АГ_Прогноз потерь и анализ отклонений за 2010 год" xfId="94"/>
    <cellStyle name="_Баланс 2009 гЭЭ- пот. 21,9%  27.10.08" xfId="95"/>
    <cellStyle name="_Баланс тепло 2008 ПСП (изоляция)" xfId="96"/>
    <cellStyle name="_БДР04м05" xfId="97"/>
    <cellStyle name="_БФ ДЗО_ПФ-9 2008 год( П-9.5, 9.6) элктроэнергия" xfId="98"/>
    <cellStyle name="_БФ Н-П_ П-9.1 (ПСП)" xfId="99"/>
    <cellStyle name="_График реализации проектовa_3" xfId="100"/>
    <cellStyle name="_Дозакл 5 мес.2000" xfId="101"/>
    <cellStyle name="_Книга3" xfId="102"/>
    <cellStyle name="_Книга3_New Form10_2" xfId="103"/>
    <cellStyle name="_Книга3_Nsi" xfId="104"/>
    <cellStyle name="_Книга3_Nsi_1" xfId="105"/>
    <cellStyle name="_Книга3_Nsi_139" xfId="106"/>
    <cellStyle name="_Книга3_Nsi_140" xfId="107"/>
    <cellStyle name="_Книга3_Nsi_140(Зах)" xfId="108"/>
    <cellStyle name="_Книга3_Nsi_140_mod" xfId="109"/>
    <cellStyle name="_Книга3_Summary" xfId="110"/>
    <cellStyle name="_Книга3_Tax_form_1кв_3" xfId="111"/>
    <cellStyle name="_Книга3_БКЭ" xfId="112"/>
    <cellStyle name="_Книга7" xfId="113"/>
    <cellStyle name="_Книга7_New Form10_2" xfId="114"/>
    <cellStyle name="_Книга7_Nsi" xfId="115"/>
    <cellStyle name="_Книга7_Nsi_1" xfId="116"/>
    <cellStyle name="_Книга7_Nsi_139" xfId="117"/>
    <cellStyle name="_Книга7_Nsi_140" xfId="118"/>
    <cellStyle name="_Книга7_Nsi_140(Зах)" xfId="119"/>
    <cellStyle name="_Книга7_Nsi_140_mod" xfId="120"/>
    <cellStyle name="_Книга7_Summary" xfId="121"/>
    <cellStyle name="_Книга7_Tax_form_1кв_3" xfId="122"/>
    <cellStyle name="_Книга7_БКЭ" xfId="123"/>
    <cellStyle name="_Куликова ОПП" xfId="124"/>
    <cellStyle name="_НП ЭЭ Баланс 2009" xfId="125"/>
    <cellStyle name="_ООО_Н_П_П-9.1 2008.03.14" xfId="126"/>
    <cellStyle name="_отчетность_31" xfId="127"/>
    <cellStyle name="_Прик РКС-265-п от 21.11.2005г. прил 1 к Регламенту" xfId="128"/>
    <cellStyle name="_ПРИЛ. 2003_ЧТЭ" xfId="129"/>
    <cellStyle name="_Приложение откр." xfId="130"/>
    <cellStyle name="_проект_инвест_программы_2" xfId="131"/>
    <cellStyle name="_ПФ Баланс 2008г (вода) 07.02.08" xfId="132"/>
    <cellStyle name="_ПФ14" xfId="133"/>
    <cellStyle name="_Расшифровки_1кв_2002" xfId="134"/>
    <cellStyle name="_Формы" xfId="135"/>
    <cellStyle name="”€ќђќ‘ћ‚›‰" xfId="136"/>
    <cellStyle name="”€ќђќ‘ћ‚›‰ 2" xfId="137"/>
    <cellStyle name="”€ќђќ‘ћ‚›‰ 2 2" xfId="138"/>
    <cellStyle name="”€ќђќ‘ћ‚›‰ 3" xfId="139"/>
    <cellStyle name="”€љ‘€ђћ‚ђќќ›‰" xfId="140"/>
    <cellStyle name="”€љ‘€ђћ‚ђќќ›‰ 2" xfId="141"/>
    <cellStyle name="”€љ‘€ђћ‚ђќќ›‰ 2 2" xfId="142"/>
    <cellStyle name="”€љ‘€ђћ‚ђќќ›‰ 3" xfId="143"/>
    <cellStyle name="”ќђќ‘ћ‚›‰" xfId="144"/>
    <cellStyle name="”ќђќ‘ћ‚›‰ 2" xfId="145"/>
    <cellStyle name="”ќђќ‘ћ‚›‰ 2 2" xfId="146"/>
    <cellStyle name="”ќђќ‘ћ‚›‰ 3" xfId="147"/>
    <cellStyle name="”љ‘ђћ‚ђќќ›‰" xfId="148"/>
    <cellStyle name="”љ‘ђћ‚ђќќ›‰ 2" xfId="149"/>
    <cellStyle name="”љ‘ђћ‚ђќќ›‰ 2 2" xfId="150"/>
    <cellStyle name="”љ‘ђћ‚ђќќ›‰ 3" xfId="151"/>
    <cellStyle name="„…ќ…†ќ›‰" xfId="152"/>
    <cellStyle name="„…ќ…†ќ›‰ 2" xfId="153"/>
    <cellStyle name="„…ќ…†ќ›‰ 2 2" xfId="154"/>
    <cellStyle name="„…ќ…†ќ›‰ 3" xfId="155"/>
    <cellStyle name="„ђ’ђ" xfId="156"/>
    <cellStyle name="„ђ’ђ 2" xfId="157"/>
    <cellStyle name="„ђ’ђ 2 2" xfId="158"/>
    <cellStyle name="„ђ’ђ 3" xfId="159"/>
    <cellStyle name="€’ћѓћ‚›‰" xfId="160"/>
    <cellStyle name="€’ћѓћ‚›‰ 2" xfId="161"/>
    <cellStyle name="€’ћѓћ‚›‰ 2 2" xfId="162"/>
    <cellStyle name="€’ћѓћ‚›‰ 3" xfId="163"/>
    <cellStyle name="‡ђѓћ‹ћ‚ћљ1" xfId="164"/>
    <cellStyle name="‡ђѓћ‹ћ‚ћљ1 2" xfId="165"/>
    <cellStyle name="‡ђѓћ‹ћ‚ћљ1 2 2" xfId="166"/>
    <cellStyle name="‡ђѓћ‹ћ‚ћљ1 3" xfId="167"/>
    <cellStyle name="‡ђѓћ‹ћ‚ћљ2" xfId="168"/>
    <cellStyle name="‡ђѓћ‹ћ‚ћљ2 2" xfId="169"/>
    <cellStyle name="‡ђѓћ‹ћ‚ћљ2 2 2" xfId="170"/>
    <cellStyle name="‡ђѓћ‹ћ‚ћљ2 3" xfId="171"/>
    <cellStyle name="’ћѓћ‚›‰" xfId="172"/>
    <cellStyle name="’ћѓћ‚›‰ 2" xfId="173"/>
    <cellStyle name="’ћѓћ‚›‰ 2 2" xfId="174"/>
    <cellStyle name="’ћѓћ‚›‰ 3" xfId="175"/>
    <cellStyle name="0,00;0;" xfId="176"/>
    <cellStyle name="0,00;0; 2" xfId="177"/>
    <cellStyle name="20% - Акцент1" xfId="178"/>
    <cellStyle name="20% - Акцент1 2" xfId="179"/>
    <cellStyle name="20% - Акцент1 2 2" xfId="180"/>
    <cellStyle name="20% - Акцент1 3" xfId="181"/>
    <cellStyle name="20% - Акцент1 4" xfId="182"/>
    <cellStyle name="20% - Акцент1 5" xfId="183"/>
    <cellStyle name="20% - Акцент1 6" xfId="184"/>
    <cellStyle name="20% - Акцент1 7" xfId="185"/>
    <cellStyle name="20% - Акцент1 8" xfId="186"/>
    <cellStyle name="20% - Акцент1 9" xfId="187"/>
    <cellStyle name="20% - Акцент2" xfId="188"/>
    <cellStyle name="20% - Акцент2 2" xfId="189"/>
    <cellStyle name="20% - Акцент2 2 2" xfId="190"/>
    <cellStyle name="20% - Акцент2 3" xfId="191"/>
    <cellStyle name="20% - Акцент2 4" xfId="192"/>
    <cellStyle name="20% - Акцент2 5" xfId="193"/>
    <cellStyle name="20% - Акцент2 6" xfId="194"/>
    <cellStyle name="20% - Акцент2 7" xfId="195"/>
    <cellStyle name="20% - Акцент2 8" xfId="196"/>
    <cellStyle name="20% - Акцент2 9" xfId="197"/>
    <cellStyle name="20% - Акцент3" xfId="198"/>
    <cellStyle name="20% - Акцент3 2" xfId="199"/>
    <cellStyle name="20% - Акцент3 2 2" xfId="200"/>
    <cellStyle name="20% - Акцент3 3" xfId="201"/>
    <cellStyle name="20% - Акцент3 4" xfId="202"/>
    <cellStyle name="20% - Акцент3 5" xfId="203"/>
    <cellStyle name="20% - Акцент3 6" xfId="204"/>
    <cellStyle name="20% - Акцент3 7" xfId="205"/>
    <cellStyle name="20% - Акцент3 8" xfId="206"/>
    <cellStyle name="20% - Акцент3 9" xfId="207"/>
    <cellStyle name="20% - Акцент4" xfId="208"/>
    <cellStyle name="20% - Акцент4 2" xfId="209"/>
    <cellStyle name="20% - Акцент4 2 2" xfId="210"/>
    <cellStyle name="20% - Акцент4 3" xfId="211"/>
    <cellStyle name="20% - Акцент4 4" xfId="212"/>
    <cellStyle name="20% - Акцент4 5" xfId="213"/>
    <cellStyle name="20% - Акцент4 6" xfId="214"/>
    <cellStyle name="20% - Акцент4 7" xfId="215"/>
    <cellStyle name="20% - Акцент4 8" xfId="216"/>
    <cellStyle name="20% - Акцент4 9" xfId="217"/>
    <cellStyle name="20% - Акцент5" xfId="218"/>
    <cellStyle name="20% - Акцент5 2" xfId="219"/>
    <cellStyle name="20% - Акцент5 2 2" xfId="220"/>
    <cellStyle name="20% - Акцент5 3" xfId="221"/>
    <cellStyle name="20% - Акцент5 4" xfId="222"/>
    <cellStyle name="20% - Акцент5 5" xfId="223"/>
    <cellStyle name="20% - Акцент5 6" xfId="224"/>
    <cellStyle name="20% - Акцент5 7" xfId="225"/>
    <cellStyle name="20% - Акцент5 8" xfId="226"/>
    <cellStyle name="20% - Акцент5 9" xfId="227"/>
    <cellStyle name="20% - Акцент6" xfId="228"/>
    <cellStyle name="20% - Акцент6 2" xfId="229"/>
    <cellStyle name="20% - Акцент6 2 2" xfId="230"/>
    <cellStyle name="20% - Акцент6 3" xfId="231"/>
    <cellStyle name="20% - Акцент6 4" xfId="232"/>
    <cellStyle name="20% - Акцент6 5" xfId="233"/>
    <cellStyle name="20% - Акцент6 6" xfId="234"/>
    <cellStyle name="20% - Акцент6 7" xfId="235"/>
    <cellStyle name="20% - Акцент6 8" xfId="236"/>
    <cellStyle name="20% - Акцент6 9" xfId="237"/>
    <cellStyle name="3d" xfId="238"/>
    <cellStyle name="40% - Акцент1" xfId="239"/>
    <cellStyle name="40% - Акцент1 2" xfId="240"/>
    <cellStyle name="40% - Акцент1 2 2" xfId="241"/>
    <cellStyle name="40% - Акцент1 3" xfId="242"/>
    <cellStyle name="40% - Акцент1 4" xfId="243"/>
    <cellStyle name="40% - Акцент1 5" xfId="244"/>
    <cellStyle name="40% - Акцент1 6" xfId="245"/>
    <cellStyle name="40% - Акцент1 7" xfId="246"/>
    <cellStyle name="40% - Акцент1 8" xfId="247"/>
    <cellStyle name="40% - Акцент1 9" xfId="248"/>
    <cellStyle name="40% - Акцент2" xfId="249"/>
    <cellStyle name="40% - Акцент2 2" xfId="250"/>
    <cellStyle name="40% - Акцент2 2 2" xfId="251"/>
    <cellStyle name="40% - Акцент2 3" xfId="252"/>
    <cellStyle name="40% - Акцент2 4" xfId="253"/>
    <cellStyle name="40% - Акцент2 5" xfId="254"/>
    <cellStyle name="40% - Акцент2 6" xfId="255"/>
    <cellStyle name="40% - Акцент2 7" xfId="256"/>
    <cellStyle name="40% - Акцент2 8" xfId="257"/>
    <cellStyle name="40% - Акцент2 9" xfId="258"/>
    <cellStyle name="40% - Акцент3" xfId="259"/>
    <cellStyle name="40% - Акцент3 2" xfId="260"/>
    <cellStyle name="40% - Акцент3 2 2" xfId="261"/>
    <cellStyle name="40% - Акцент3 3" xfId="262"/>
    <cellStyle name="40% - Акцент3 4" xfId="263"/>
    <cellStyle name="40% - Акцент3 5" xfId="264"/>
    <cellStyle name="40% - Акцент3 6" xfId="265"/>
    <cellStyle name="40% - Акцент3 7" xfId="266"/>
    <cellStyle name="40% - Акцент3 8" xfId="267"/>
    <cellStyle name="40% - Акцент3 9" xfId="268"/>
    <cellStyle name="40% - Акцент4" xfId="269"/>
    <cellStyle name="40% - Акцент4 2" xfId="270"/>
    <cellStyle name="40% - Акцент4 2 2" xfId="271"/>
    <cellStyle name="40% - Акцент4 3" xfId="272"/>
    <cellStyle name="40% - Акцент4 4" xfId="273"/>
    <cellStyle name="40% - Акцент4 5" xfId="274"/>
    <cellStyle name="40% - Акцент4 6" xfId="275"/>
    <cellStyle name="40% - Акцент4 7" xfId="276"/>
    <cellStyle name="40% - Акцент4 8" xfId="277"/>
    <cellStyle name="40% - Акцент4 9" xfId="278"/>
    <cellStyle name="40% - Акцент5" xfId="279"/>
    <cellStyle name="40% - Акцент5 2" xfId="280"/>
    <cellStyle name="40% - Акцент5 2 2" xfId="281"/>
    <cellStyle name="40% - Акцент5 3" xfId="282"/>
    <cellStyle name="40% - Акцент5 4" xfId="283"/>
    <cellStyle name="40% - Акцент5 5" xfId="284"/>
    <cellStyle name="40% - Акцент5 6" xfId="285"/>
    <cellStyle name="40% - Акцент5 7" xfId="286"/>
    <cellStyle name="40% - Акцент5 8" xfId="287"/>
    <cellStyle name="40% - Акцент5 9" xfId="288"/>
    <cellStyle name="40% - Акцент6" xfId="289"/>
    <cellStyle name="40% - Акцент6 2" xfId="290"/>
    <cellStyle name="40% - Акцент6 2 2" xfId="291"/>
    <cellStyle name="40% - Акцент6 3" xfId="292"/>
    <cellStyle name="40% - Акцент6 4" xfId="293"/>
    <cellStyle name="40% - Акцент6 5" xfId="294"/>
    <cellStyle name="40% - Акцент6 6" xfId="295"/>
    <cellStyle name="40% - Акцент6 7" xfId="296"/>
    <cellStyle name="40% - Акцент6 8" xfId="297"/>
    <cellStyle name="40% - Акцент6 9" xfId="298"/>
    <cellStyle name="60% - Акцент1" xfId="299"/>
    <cellStyle name="60% - Акцент1 2" xfId="300"/>
    <cellStyle name="60% - Акцент1 2 2" xfId="301"/>
    <cellStyle name="60% - Акцент1 3" xfId="302"/>
    <cellStyle name="60% - Акцент1 4" xfId="303"/>
    <cellStyle name="60% - Акцент1 5" xfId="304"/>
    <cellStyle name="60% - Акцент1 6" xfId="305"/>
    <cellStyle name="60% - Акцент1 7" xfId="306"/>
    <cellStyle name="60% - Акцент1 8" xfId="307"/>
    <cellStyle name="60% - Акцент1 9" xfId="308"/>
    <cellStyle name="60% - Акцент2" xfId="309"/>
    <cellStyle name="60% - Акцент2 2" xfId="310"/>
    <cellStyle name="60% - Акцент2 2 2" xfId="311"/>
    <cellStyle name="60% - Акцент2 3" xfId="312"/>
    <cellStyle name="60% - Акцент2 4" xfId="313"/>
    <cellStyle name="60% - Акцент2 5" xfId="314"/>
    <cellStyle name="60% - Акцент2 6" xfId="315"/>
    <cellStyle name="60% - Акцент2 7" xfId="316"/>
    <cellStyle name="60% - Акцент2 8" xfId="317"/>
    <cellStyle name="60% - Акцент2 9" xfId="318"/>
    <cellStyle name="60% - Акцент3" xfId="319"/>
    <cellStyle name="60% - Акцент3 2" xfId="320"/>
    <cellStyle name="60% - Акцент3 2 2" xfId="321"/>
    <cellStyle name="60% - Акцент3 3" xfId="322"/>
    <cellStyle name="60% - Акцент3 4" xfId="323"/>
    <cellStyle name="60% - Акцент3 5" xfId="324"/>
    <cellStyle name="60% - Акцент3 6" xfId="325"/>
    <cellStyle name="60% - Акцент3 7" xfId="326"/>
    <cellStyle name="60% - Акцент3 8" xfId="327"/>
    <cellStyle name="60% - Акцент3 9" xfId="328"/>
    <cellStyle name="60% - Акцент4" xfId="329"/>
    <cellStyle name="60% - Акцент4 2" xfId="330"/>
    <cellStyle name="60% - Акцент4 2 2" xfId="331"/>
    <cellStyle name="60% - Акцент4 3" xfId="332"/>
    <cellStyle name="60% - Акцент4 4" xfId="333"/>
    <cellStyle name="60% - Акцент4 5" xfId="334"/>
    <cellStyle name="60% - Акцент4 6" xfId="335"/>
    <cellStyle name="60% - Акцент4 7" xfId="336"/>
    <cellStyle name="60% - Акцент4 8" xfId="337"/>
    <cellStyle name="60% - Акцент4 9" xfId="338"/>
    <cellStyle name="60% - Акцент5" xfId="339"/>
    <cellStyle name="60% - Акцент5 2" xfId="340"/>
    <cellStyle name="60% - Акцент5 2 2" xfId="341"/>
    <cellStyle name="60% - Акцент5 3" xfId="342"/>
    <cellStyle name="60% - Акцент5 4" xfId="343"/>
    <cellStyle name="60% - Акцент5 5" xfId="344"/>
    <cellStyle name="60% - Акцент5 6" xfId="345"/>
    <cellStyle name="60% - Акцент5 7" xfId="346"/>
    <cellStyle name="60% - Акцент5 8" xfId="347"/>
    <cellStyle name="60% - Акцент5 9" xfId="348"/>
    <cellStyle name="60% - Акцент6" xfId="349"/>
    <cellStyle name="60% - Акцент6 2" xfId="350"/>
    <cellStyle name="60% - Акцент6 2 2" xfId="351"/>
    <cellStyle name="60% - Акцент6 3" xfId="352"/>
    <cellStyle name="60% - Акцент6 4" xfId="353"/>
    <cellStyle name="60% - Акцент6 5" xfId="354"/>
    <cellStyle name="60% - Акцент6 6" xfId="355"/>
    <cellStyle name="60% - Акцент6 7" xfId="356"/>
    <cellStyle name="60% - Акцент6 8" xfId="357"/>
    <cellStyle name="60% - Акцент6 9" xfId="358"/>
    <cellStyle name="Aaia?iue [0]_?anoiau" xfId="359"/>
    <cellStyle name="Aaia?iue_?anoiau" xfId="360"/>
    <cellStyle name="Aeia?nnueea" xfId="361"/>
    <cellStyle name="Calc Currency (0)" xfId="362"/>
    <cellStyle name="Calc Currency (0) 2" xfId="363"/>
    <cellStyle name="Calc Currency (0) 2 2" xfId="364"/>
    <cellStyle name="Calc Currency (0) 3" xfId="365"/>
    <cellStyle name="Comma [0]_(1)" xfId="366"/>
    <cellStyle name="Comma_(1)" xfId="367"/>
    <cellStyle name="Currency [0]" xfId="368"/>
    <cellStyle name="Currency [0] 2" xfId="369"/>
    <cellStyle name="Currency [0] 2 2" xfId="370"/>
    <cellStyle name="Currency [0] 3" xfId="371"/>
    <cellStyle name="Currency_(1)" xfId="372"/>
    <cellStyle name="Đ_x0010_" xfId="373"/>
    <cellStyle name="Đ_x0010_ 10" xfId="374"/>
    <cellStyle name="Đ_x0010_ 2" xfId="375"/>
    <cellStyle name="Đ_x0010_ 2 2" xfId="376"/>
    <cellStyle name="Đ_x0010_ 3" xfId="377"/>
    <cellStyle name="Đ_x0010_ 3 2" xfId="378"/>
    <cellStyle name="Đ_x0010_ 4" xfId="379"/>
    <cellStyle name="Đ_x0010_ 4 2" xfId="380"/>
    <cellStyle name="Đ_x0010_ 5" xfId="381"/>
    <cellStyle name="Đ_x0010_ 5 2" xfId="382"/>
    <cellStyle name="Đ_x0010_ 6" xfId="383"/>
    <cellStyle name="Đ_x0010_ 6 2" xfId="384"/>
    <cellStyle name="Đ_x0010_ 7" xfId="385"/>
    <cellStyle name="Đ_x0010_ 7 2" xfId="386"/>
    <cellStyle name="Đ_x0010_ 8" xfId="387"/>
    <cellStyle name="Đ_x0010_ 8 2" xfId="388"/>
    <cellStyle name="Đ_x0010_ 9" xfId="389"/>
    <cellStyle name="Đ_x0010_ 9 2" xfId="390"/>
    <cellStyle name="Đ_x0010_?䥘Ȏ_x0013_⤀጖ē??䆈Ȏ_x0013_⬀ጘē_x0010_?䦄Ȏ" xfId="391"/>
    <cellStyle name="Đ_x0010_?䥘Ȏ_x0013_⤀጖ē??䆈Ȏ_x0013_⬀ጘē_x0010_?䦄Ȏ 1" xfId="392"/>
    <cellStyle name="Đ_x0010_?䥘Ȏ_x0013_⤀጖ē??䆈Ȏ_x0013_⬀ጘē_x0010_?䦄Ȏ 1 10" xfId="393"/>
    <cellStyle name="Đ_x0010_?䥘Ȏ_x0013_⤀጖ē??䆈Ȏ_x0013_⬀ጘē_x0010_?䦄Ȏ 1 2" xfId="394"/>
    <cellStyle name="Đ_x0010_?䥘Ȏ_x0013_⤀጖ē??䆈Ȏ_x0013_⬀ጘē_x0010_?䦄Ȏ 1 2 2" xfId="395"/>
    <cellStyle name="Đ_x0010_?䥘Ȏ_x0013_⤀጖ē??䆈Ȏ_x0013_⬀ጘē_x0010_?䦄Ȏ 1 3" xfId="396"/>
    <cellStyle name="Đ_x0010_?䥘Ȏ_x0013_⤀጖ē??䆈Ȏ_x0013_⬀ጘē_x0010_?䦄Ȏ 1 3 2" xfId="397"/>
    <cellStyle name="Đ_x0010_?䥘Ȏ_x0013_⤀጖ē??䆈Ȏ_x0013_⬀ጘē_x0010_?䦄Ȏ 1 4" xfId="398"/>
    <cellStyle name="Đ_x0010_?䥘Ȏ_x0013_⤀጖ē??䆈Ȏ_x0013_⬀ጘē_x0010_?䦄Ȏ 1 4 2" xfId="399"/>
    <cellStyle name="Đ_x0010_?䥘Ȏ_x0013_⤀጖ē??䆈Ȏ_x0013_⬀ጘē_x0010_?䦄Ȏ 1 5" xfId="400"/>
    <cellStyle name="Đ_x0010_?䥘Ȏ_x0013_⤀጖ē??䆈Ȏ_x0013_⬀ጘē_x0010_?䦄Ȏ 1 5 2" xfId="401"/>
    <cellStyle name="Đ_x0010_?䥘Ȏ_x0013_⤀጖ē??䆈Ȏ_x0013_⬀ጘē_x0010_?䦄Ȏ 1 6" xfId="402"/>
    <cellStyle name="Đ_x0010_?䥘Ȏ_x0013_⤀጖ē??䆈Ȏ_x0013_⬀ጘē_x0010_?䦄Ȏ 1 6 2" xfId="403"/>
    <cellStyle name="Đ_x0010_?䥘Ȏ_x0013_⤀጖ē??䆈Ȏ_x0013_⬀ጘē_x0010_?䦄Ȏ 1 7" xfId="404"/>
    <cellStyle name="Đ_x0010_?䥘Ȏ_x0013_⤀጖ē??䆈Ȏ_x0013_⬀ጘē_x0010_?䦄Ȏ 1 7 2" xfId="405"/>
    <cellStyle name="Đ_x0010_?䥘Ȏ_x0013_⤀጖ē??䆈Ȏ_x0013_⬀ጘē_x0010_?䦄Ȏ 1 8" xfId="406"/>
    <cellStyle name="Đ_x0010_?䥘Ȏ_x0013_⤀጖ē??䆈Ȏ_x0013_⬀ጘē_x0010_?䦄Ȏ 1 8 2" xfId="407"/>
    <cellStyle name="Đ_x0010_?䥘Ȏ_x0013_⤀጖ē??䆈Ȏ_x0013_⬀ጘē_x0010_?䦄Ȏ 1 9" xfId="408"/>
    <cellStyle name="Đ_x0010_?䥘Ȏ_x0013_⤀጖ē??䆈Ȏ_x0013_⬀ጘē_x0010_?䦄Ȏ 1 9 2" xfId="409"/>
    <cellStyle name="Đ_x0010_?䥘Ȏ_x0013_⤀጖ē??䆈Ȏ_x0013_⬀ጘē_x0010_?䦄Ȏ 10" xfId="410"/>
    <cellStyle name="Đ_x0010_?䥘Ȏ_x0013_⤀጖ē??䆈Ȏ_x0013_⬀ጘē_x0010_?䦄Ȏ 2" xfId="411"/>
    <cellStyle name="Đ_x0010_?䥘Ȏ_x0013_⤀጖ē??䆈Ȏ_x0013_⬀ጘē_x0010_?䦄Ȏ 2 2" xfId="412"/>
    <cellStyle name="Đ_x0010_?䥘Ȏ_x0013_⤀጖ē??䆈Ȏ_x0013_⬀ጘē_x0010_?䦄Ȏ 3" xfId="413"/>
    <cellStyle name="Đ_x0010_?䥘Ȏ_x0013_⤀጖ē??䆈Ȏ_x0013_⬀ጘē_x0010_?䦄Ȏ 3 2" xfId="414"/>
    <cellStyle name="Đ_x0010_?䥘Ȏ_x0013_⤀጖ē??䆈Ȏ_x0013_⬀ጘē_x0010_?䦄Ȏ 4" xfId="415"/>
    <cellStyle name="Đ_x0010_?䥘Ȏ_x0013_⤀጖ē??䆈Ȏ_x0013_⬀ጘē_x0010_?䦄Ȏ 4 2" xfId="416"/>
    <cellStyle name="Đ_x0010_?䥘Ȏ_x0013_⤀጖ē??䆈Ȏ_x0013_⬀ጘē_x0010_?䦄Ȏ 5" xfId="417"/>
    <cellStyle name="Đ_x0010_?䥘Ȏ_x0013_⤀጖ē??䆈Ȏ_x0013_⬀ጘē_x0010_?䦄Ȏ 5 2" xfId="418"/>
    <cellStyle name="Đ_x0010_?䥘Ȏ_x0013_⤀጖ē??䆈Ȏ_x0013_⬀ጘē_x0010_?䦄Ȏ 6" xfId="419"/>
    <cellStyle name="Đ_x0010_?䥘Ȏ_x0013_⤀጖ē??䆈Ȏ_x0013_⬀ጘē_x0010_?䦄Ȏ 6 2" xfId="420"/>
    <cellStyle name="Đ_x0010_?䥘Ȏ_x0013_⤀጖ē??䆈Ȏ_x0013_⬀ጘē_x0010_?䦄Ȏ 7" xfId="421"/>
    <cellStyle name="Đ_x0010_?䥘Ȏ_x0013_⤀጖ē??䆈Ȏ_x0013_⬀ጘē_x0010_?䦄Ȏ 7 2" xfId="422"/>
    <cellStyle name="Đ_x0010_?䥘Ȏ_x0013_⤀጖ē??䆈Ȏ_x0013_⬀ጘē_x0010_?䦄Ȏ 8" xfId="423"/>
    <cellStyle name="Đ_x0010_?䥘Ȏ_x0013_⤀጖ē??䆈Ȏ_x0013_⬀ጘē_x0010_?䦄Ȏ 8 2" xfId="424"/>
    <cellStyle name="Đ_x0010_?䥘Ȏ_x0013_⤀጖ē??䆈Ȏ_x0013_⬀ጘē_x0010_?䦄Ȏ 9" xfId="425"/>
    <cellStyle name="Đ_x0010_?䥘Ȏ_x0013_⤀጖ē??䆈Ȏ_x0013_⬀ጘē_x0010_?䦄Ȏ 9 2" xfId="426"/>
    <cellStyle name="Đ_x0010_?䥘Ȏ_x0013_⤀጖ē??䆈Ȏ_x0013_⬀ጘē_x0010_?䦄Ȏ_Баланс 2008г (вода) 07.02.08" xfId="427"/>
    <cellStyle name="Đ_x0010__Баланс 2008г (вода) 07.02.08" xfId="428"/>
    <cellStyle name="Dezimal [0]_Compiling Utility Macros" xfId="429"/>
    <cellStyle name="Dezimal_Compiling Utility Macros" xfId="430"/>
    <cellStyle name="Euro" xfId="431"/>
    <cellStyle name="Euro 2" xfId="432"/>
    <cellStyle name="F2" xfId="433"/>
    <cellStyle name="F2 2" xfId="434"/>
    <cellStyle name="F2 2 2" xfId="435"/>
    <cellStyle name="F2 3" xfId="436"/>
    <cellStyle name="F3" xfId="437"/>
    <cellStyle name="F3 2" xfId="438"/>
    <cellStyle name="F3 2 2" xfId="439"/>
    <cellStyle name="F3 3" xfId="440"/>
    <cellStyle name="F4" xfId="441"/>
    <cellStyle name="F4 2" xfId="442"/>
    <cellStyle name="F4 2 2" xfId="443"/>
    <cellStyle name="F4 3" xfId="444"/>
    <cellStyle name="F5" xfId="445"/>
    <cellStyle name="F5 2" xfId="446"/>
    <cellStyle name="F5 2 2" xfId="447"/>
    <cellStyle name="F5 3" xfId="448"/>
    <cellStyle name="F6" xfId="449"/>
    <cellStyle name="F6 2" xfId="450"/>
    <cellStyle name="F6 2 2" xfId="451"/>
    <cellStyle name="F6 3" xfId="452"/>
    <cellStyle name="F7" xfId="453"/>
    <cellStyle name="F7 2" xfId="454"/>
    <cellStyle name="F7 2 2" xfId="455"/>
    <cellStyle name="F7 3" xfId="456"/>
    <cellStyle name="F8" xfId="457"/>
    <cellStyle name="F8 2" xfId="458"/>
    <cellStyle name="F8 2 2" xfId="459"/>
    <cellStyle name="F8 3" xfId="460"/>
    <cellStyle name="Followed Hyperlink" xfId="461"/>
    <cellStyle name="Followed Hyperlink 2" xfId="462"/>
    <cellStyle name="Followed Hyperlink 2 2" xfId="463"/>
    <cellStyle name="Followed Hyperlink 3" xfId="464"/>
    <cellStyle name="Header1" xfId="465"/>
    <cellStyle name="Header2" xfId="466"/>
    <cellStyle name="Heading 1" xfId="467"/>
    <cellStyle name="Heading 1 2" xfId="468"/>
    <cellStyle name="Heading 1 2 2" xfId="469"/>
    <cellStyle name="Heading 1 3" xfId="470"/>
    <cellStyle name="Hyperlink" xfId="471"/>
    <cellStyle name="Hyperlink 2" xfId="472"/>
    <cellStyle name="Hyperlink 2 2" xfId="473"/>
    <cellStyle name="Hyperlink 3" xfId="474"/>
    <cellStyle name="Iau?iue_?anoiau" xfId="475"/>
    <cellStyle name="Input" xfId="476"/>
    <cellStyle name="Ioe?uaaaoayny aeia?nnueea" xfId="477"/>
    <cellStyle name="Ioe?uaaaoayny aeia?nnueea 2" xfId="478"/>
    <cellStyle name="Ioe?uaaaoayny aeia?nnueea 3" xfId="479"/>
    <cellStyle name="Ioe?uaaaoayny aeia?nnueea 4" xfId="480"/>
    <cellStyle name="Ioe?uaaaoayny aeia?nnueea 5" xfId="481"/>
    <cellStyle name="Ioe?uaaaoayny aeia?nnueea 6" xfId="482"/>
    <cellStyle name="Ioe?uaaaoayny aeia?nnueea 7" xfId="483"/>
    <cellStyle name="Ioe?uaaaoayny aeia?nnueea 8" xfId="484"/>
    <cellStyle name="Ioe?uaaaoayny aeia?nnueea 9" xfId="485"/>
    <cellStyle name="ISO" xfId="486"/>
    <cellStyle name="ISO 2" xfId="487"/>
    <cellStyle name="ISO 2 2" xfId="488"/>
    <cellStyle name="ISO 3" xfId="489"/>
    <cellStyle name="JR Cells No Values" xfId="490"/>
    <cellStyle name="JR_ formula" xfId="491"/>
    <cellStyle name="JRchapeau" xfId="492"/>
    <cellStyle name="Just_Table" xfId="493"/>
    <cellStyle name="Milliers_FA_JUIN_2004" xfId="494"/>
    <cellStyle name="Monйtaire [0]_Conversion Summary" xfId="495"/>
    <cellStyle name="Monйtaire_Conversion Summary" xfId="496"/>
    <cellStyle name="Normal" xfId="497"/>
    <cellStyle name="Normal1" xfId="498"/>
    <cellStyle name="normбlnм_laroux" xfId="499"/>
    <cellStyle name="Oeiainiaue [0]_?anoiau" xfId="500"/>
    <cellStyle name="Oeiainiaue_?anoiau" xfId="501"/>
    <cellStyle name="Ouny?e [0]_?anoiau" xfId="502"/>
    <cellStyle name="Ouny?e_?anoiau" xfId="503"/>
    <cellStyle name="Paaotsikko" xfId="504"/>
    <cellStyle name="Paaotsikko 2" xfId="505"/>
    <cellStyle name="Paaotsikko 2 2" xfId="506"/>
    <cellStyle name="Paaotsikko 3" xfId="507"/>
    <cellStyle name="Price_Body" xfId="508"/>
    <cellStyle name="protect" xfId="509"/>
    <cellStyle name="protect 10" xfId="510"/>
    <cellStyle name="protect 2" xfId="511"/>
    <cellStyle name="protect 2 2" xfId="512"/>
    <cellStyle name="protect 3" xfId="513"/>
    <cellStyle name="protect 3 2" xfId="514"/>
    <cellStyle name="protect 4" xfId="515"/>
    <cellStyle name="protect 4 2" xfId="516"/>
    <cellStyle name="protect 5" xfId="517"/>
    <cellStyle name="protect 5 2" xfId="518"/>
    <cellStyle name="protect 6" xfId="519"/>
    <cellStyle name="protect 6 2" xfId="520"/>
    <cellStyle name="protect 7" xfId="521"/>
    <cellStyle name="protect 7 2" xfId="522"/>
    <cellStyle name="protect 8" xfId="523"/>
    <cellStyle name="protect 8 2" xfId="524"/>
    <cellStyle name="protect 9" xfId="525"/>
    <cellStyle name="protect 9 2" xfId="526"/>
    <cellStyle name="Pддotsikko" xfId="527"/>
    <cellStyle name="Pддotsikko 2" xfId="528"/>
    <cellStyle name="Pддotsikko 2 2" xfId="529"/>
    <cellStyle name="Pддotsikko 3" xfId="530"/>
    <cellStyle name="QTitle" xfId="531"/>
    <cellStyle name="range" xfId="532"/>
    <cellStyle name="range 10" xfId="533"/>
    <cellStyle name="range 10 2" xfId="534"/>
    <cellStyle name="range 11" xfId="535"/>
    <cellStyle name="range 12" xfId="536"/>
    <cellStyle name="range 2" xfId="537"/>
    <cellStyle name="range 2 2" xfId="538"/>
    <cellStyle name="range 3" xfId="539"/>
    <cellStyle name="range 3 2" xfId="540"/>
    <cellStyle name="range 4" xfId="541"/>
    <cellStyle name="range 4 2" xfId="542"/>
    <cellStyle name="range 5" xfId="543"/>
    <cellStyle name="range 5 2" xfId="544"/>
    <cellStyle name="range 6" xfId="545"/>
    <cellStyle name="range 6 2" xfId="546"/>
    <cellStyle name="range 7" xfId="547"/>
    <cellStyle name="range 7 2" xfId="548"/>
    <cellStyle name="range 8" xfId="549"/>
    <cellStyle name="range 8 2" xfId="550"/>
    <cellStyle name="range 9" xfId="551"/>
    <cellStyle name="range 9 2" xfId="552"/>
    <cellStyle name="Standard_Anpassen der Amortisation" xfId="553"/>
    <cellStyle name="t2" xfId="554"/>
    <cellStyle name="t2 10" xfId="555"/>
    <cellStyle name="t2 2" xfId="556"/>
    <cellStyle name="t2 2 2" xfId="557"/>
    <cellStyle name="t2 3" xfId="558"/>
    <cellStyle name="t2 3 2" xfId="559"/>
    <cellStyle name="t2 4" xfId="560"/>
    <cellStyle name="t2 4 2" xfId="561"/>
    <cellStyle name="t2 5" xfId="562"/>
    <cellStyle name="t2 5 2" xfId="563"/>
    <cellStyle name="t2 6" xfId="564"/>
    <cellStyle name="t2 6 2" xfId="565"/>
    <cellStyle name="t2 7" xfId="566"/>
    <cellStyle name="t2 7 2" xfId="567"/>
    <cellStyle name="t2 8" xfId="568"/>
    <cellStyle name="t2 8 2" xfId="569"/>
    <cellStyle name="t2 9" xfId="570"/>
    <cellStyle name="t2 9 2" xfId="571"/>
    <cellStyle name="Tioma Back" xfId="572"/>
    <cellStyle name="Tioma Back 2" xfId="573"/>
    <cellStyle name="Tioma Back 2 2" xfId="574"/>
    <cellStyle name="Tioma Back 3" xfId="575"/>
    <cellStyle name="Tioma Cells No Values" xfId="576"/>
    <cellStyle name="Tioma formula" xfId="577"/>
    <cellStyle name="Tioma Input" xfId="578"/>
    <cellStyle name="Tioma style" xfId="579"/>
    <cellStyle name="Tioma style 10" xfId="580"/>
    <cellStyle name="Tioma style 2" xfId="581"/>
    <cellStyle name="Tioma style 2 2" xfId="582"/>
    <cellStyle name="Tioma style 3" xfId="583"/>
    <cellStyle name="Tioma style 3 2" xfId="584"/>
    <cellStyle name="Tioma style 4" xfId="585"/>
    <cellStyle name="Tioma style 4 2" xfId="586"/>
    <cellStyle name="Tioma style 5" xfId="587"/>
    <cellStyle name="Tioma style 5 2" xfId="588"/>
    <cellStyle name="Tioma style 6" xfId="589"/>
    <cellStyle name="Tioma style 6 2" xfId="590"/>
    <cellStyle name="Tioma style 7" xfId="591"/>
    <cellStyle name="Tioma style 7 2" xfId="592"/>
    <cellStyle name="Tioma style 8" xfId="593"/>
    <cellStyle name="Tioma style 8 2" xfId="594"/>
    <cellStyle name="Tioma style 9" xfId="595"/>
    <cellStyle name="Tioma style 9 2" xfId="596"/>
    <cellStyle name="Validation" xfId="597"/>
    <cellStyle name="Valiotsikko" xfId="598"/>
    <cellStyle name="Valiotsikko 2" xfId="599"/>
    <cellStyle name="Valiotsikko 2 2" xfId="600"/>
    <cellStyle name="Valiotsikko 3" xfId="601"/>
    <cellStyle name="Vдliotsikko" xfId="602"/>
    <cellStyle name="Vдliotsikko 2" xfId="603"/>
    <cellStyle name="Vдliotsikko 2 2" xfId="604"/>
    <cellStyle name="Vдliotsikko 3" xfId="605"/>
    <cellStyle name="Währung [0]_Compiling Utility Macros" xfId="606"/>
    <cellStyle name="Währung_Compiling Utility Macros" xfId="607"/>
    <cellStyle name="YelNumbersCurr" xfId="608"/>
    <cellStyle name="YelNumbersCurr 2" xfId="609"/>
    <cellStyle name="Акцент1" xfId="610"/>
    <cellStyle name="Акцент1 2" xfId="611"/>
    <cellStyle name="Акцент1 2 2" xfId="612"/>
    <cellStyle name="Акцент1 3" xfId="613"/>
    <cellStyle name="Акцент1 4" xfId="614"/>
    <cellStyle name="Акцент1 5" xfId="615"/>
    <cellStyle name="Акцент1 6" xfId="616"/>
    <cellStyle name="Акцент1 7" xfId="617"/>
    <cellStyle name="Акцент1 8" xfId="618"/>
    <cellStyle name="Акцент1 9" xfId="619"/>
    <cellStyle name="Акцент2" xfId="620"/>
    <cellStyle name="Акцент2 2" xfId="621"/>
    <cellStyle name="Акцент2 2 2" xfId="622"/>
    <cellStyle name="Акцент2 3" xfId="623"/>
    <cellStyle name="Акцент2 4" xfId="624"/>
    <cellStyle name="Акцент2 5" xfId="625"/>
    <cellStyle name="Акцент2 6" xfId="626"/>
    <cellStyle name="Акцент2 7" xfId="627"/>
    <cellStyle name="Акцент2 8" xfId="628"/>
    <cellStyle name="Акцент2 9" xfId="629"/>
    <cellStyle name="Акцент3" xfId="630"/>
    <cellStyle name="Акцент3 2" xfId="631"/>
    <cellStyle name="Акцент3 2 2" xfId="632"/>
    <cellStyle name="Акцент3 3" xfId="633"/>
    <cellStyle name="Акцент3 4" xfId="634"/>
    <cellStyle name="Акцент3 5" xfId="635"/>
    <cellStyle name="Акцент3 6" xfId="636"/>
    <cellStyle name="Акцент3 7" xfId="637"/>
    <cellStyle name="Акцент3 8" xfId="638"/>
    <cellStyle name="Акцент3 9" xfId="639"/>
    <cellStyle name="Акцент4" xfId="640"/>
    <cellStyle name="Акцент4 2" xfId="641"/>
    <cellStyle name="Акцент4 2 2" xfId="642"/>
    <cellStyle name="Акцент4 3" xfId="643"/>
    <cellStyle name="Акцент4 4" xfId="644"/>
    <cellStyle name="Акцент4 5" xfId="645"/>
    <cellStyle name="Акцент4 6" xfId="646"/>
    <cellStyle name="Акцент4 7" xfId="647"/>
    <cellStyle name="Акцент4 8" xfId="648"/>
    <cellStyle name="Акцент4 9" xfId="649"/>
    <cellStyle name="Акцент5" xfId="650"/>
    <cellStyle name="Акцент5 2" xfId="651"/>
    <cellStyle name="Акцент5 2 2" xfId="652"/>
    <cellStyle name="Акцент5 3" xfId="653"/>
    <cellStyle name="Акцент5 4" xfId="654"/>
    <cellStyle name="Акцент5 5" xfId="655"/>
    <cellStyle name="Акцент5 6" xfId="656"/>
    <cellStyle name="Акцент5 7" xfId="657"/>
    <cellStyle name="Акцент5 8" xfId="658"/>
    <cellStyle name="Акцент5 9" xfId="659"/>
    <cellStyle name="Акцент6" xfId="660"/>
    <cellStyle name="Акцент6 2" xfId="661"/>
    <cellStyle name="Акцент6 2 2" xfId="662"/>
    <cellStyle name="Акцент6 3" xfId="663"/>
    <cellStyle name="Акцент6 4" xfId="664"/>
    <cellStyle name="Акцент6 5" xfId="665"/>
    <cellStyle name="Акцент6 6" xfId="666"/>
    <cellStyle name="Акцент6 7" xfId="667"/>
    <cellStyle name="Акцент6 8" xfId="668"/>
    <cellStyle name="Акцент6 9" xfId="669"/>
    <cellStyle name="Беззащитный" xfId="670"/>
    <cellStyle name="Ввод " xfId="671"/>
    <cellStyle name="Ввод  2" xfId="672"/>
    <cellStyle name="Ввод  2 2" xfId="673"/>
    <cellStyle name="Ввод  3" xfId="674"/>
    <cellStyle name="Ввод  4" xfId="675"/>
    <cellStyle name="Ввод  5" xfId="676"/>
    <cellStyle name="Ввод  6" xfId="677"/>
    <cellStyle name="Ввод  7" xfId="678"/>
    <cellStyle name="Ввод  8" xfId="679"/>
    <cellStyle name="Ввод  9" xfId="680"/>
    <cellStyle name="Вывод" xfId="681"/>
    <cellStyle name="Вывод 2" xfId="682"/>
    <cellStyle name="Вывод 2 2" xfId="683"/>
    <cellStyle name="Вывод 3" xfId="684"/>
    <cellStyle name="Вывод 4" xfId="685"/>
    <cellStyle name="Вывод 5" xfId="686"/>
    <cellStyle name="Вывод 6" xfId="687"/>
    <cellStyle name="Вывод 7" xfId="688"/>
    <cellStyle name="Вывод 8" xfId="689"/>
    <cellStyle name="Вывод 9" xfId="690"/>
    <cellStyle name="Вычисление" xfId="691"/>
    <cellStyle name="Вычисление 2" xfId="692"/>
    <cellStyle name="Вычисление 2 2" xfId="693"/>
    <cellStyle name="Вычисление 3" xfId="694"/>
    <cellStyle name="Вычисление 4" xfId="695"/>
    <cellStyle name="Вычисление 5" xfId="696"/>
    <cellStyle name="Вычисление 6" xfId="697"/>
    <cellStyle name="Вычисление 7" xfId="698"/>
    <cellStyle name="Вычисление 8" xfId="699"/>
    <cellStyle name="Вычисление 9" xfId="700"/>
    <cellStyle name="Hyperlink" xfId="701"/>
    <cellStyle name="Currency" xfId="702"/>
    <cellStyle name="Currency [0]" xfId="703"/>
    <cellStyle name="Денежный 2" xfId="704"/>
    <cellStyle name="Денежный 2 2" xfId="705"/>
    <cellStyle name="Заголовок 1" xfId="706"/>
    <cellStyle name="Заголовок 1 2" xfId="707"/>
    <cellStyle name="Заголовок 1 2 2" xfId="708"/>
    <cellStyle name="Заголовок 1 3" xfId="709"/>
    <cellStyle name="Заголовок 1 4" xfId="710"/>
    <cellStyle name="Заголовок 1 5" xfId="711"/>
    <cellStyle name="Заголовок 1 6" xfId="712"/>
    <cellStyle name="Заголовок 1 7" xfId="713"/>
    <cellStyle name="Заголовок 1 8" xfId="714"/>
    <cellStyle name="Заголовок 1 9" xfId="715"/>
    <cellStyle name="Заголовок 2" xfId="716"/>
    <cellStyle name="Заголовок 2 2" xfId="717"/>
    <cellStyle name="Заголовок 2 2 2" xfId="718"/>
    <cellStyle name="Заголовок 2 3" xfId="719"/>
    <cellStyle name="Заголовок 2 4" xfId="720"/>
    <cellStyle name="Заголовок 2 5" xfId="721"/>
    <cellStyle name="Заголовок 2 6" xfId="722"/>
    <cellStyle name="Заголовок 2 7" xfId="723"/>
    <cellStyle name="Заголовок 2 8" xfId="724"/>
    <cellStyle name="Заголовок 2 9" xfId="725"/>
    <cellStyle name="Заголовок 3" xfId="726"/>
    <cellStyle name="Заголовок 3 2" xfId="727"/>
    <cellStyle name="Заголовок 3 2 2" xfId="728"/>
    <cellStyle name="Заголовок 3 3" xfId="729"/>
    <cellStyle name="Заголовок 3 4" xfId="730"/>
    <cellStyle name="Заголовок 3 5" xfId="731"/>
    <cellStyle name="Заголовок 3 6" xfId="732"/>
    <cellStyle name="Заголовок 3 7" xfId="733"/>
    <cellStyle name="Заголовок 3 8" xfId="734"/>
    <cellStyle name="Заголовок 3 9" xfId="735"/>
    <cellStyle name="Заголовок 4" xfId="736"/>
    <cellStyle name="Заголовок 4 2" xfId="737"/>
    <cellStyle name="Заголовок 4 2 2" xfId="738"/>
    <cellStyle name="Заголовок 4 3" xfId="739"/>
    <cellStyle name="Заголовок 4 4" xfId="740"/>
    <cellStyle name="Заголовок 4 5" xfId="741"/>
    <cellStyle name="Заголовок 4 6" xfId="742"/>
    <cellStyle name="Заголовок 4 7" xfId="743"/>
    <cellStyle name="Заголовок 4 8" xfId="744"/>
    <cellStyle name="Заголовок 4 9" xfId="745"/>
    <cellStyle name="Защитный" xfId="746"/>
    <cellStyle name="Итог" xfId="747"/>
    <cellStyle name="Итог 2" xfId="748"/>
    <cellStyle name="Итог 2 2" xfId="749"/>
    <cellStyle name="Итог 3" xfId="750"/>
    <cellStyle name="Итог 4" xfId="751"/>
    <cellStyle name="Итог 5" xfId="752"/>
    <cellStyle name="Итог 6" xfId="753"/>
    <cellStyle name="Итог 7" xfId="754"/>
    <cellStyle name="Итог 8" xfId="755"/>
    <cellStyle name="Итог 9" xfId="756"/>
    <cellStyle name="Контрольная ячейка" xfId="757"/>
    <cellStyle name="Контрольная ячейка 2" xfId="758"/>
    <cellStyle name="Контрольная ячейка 2 2" xfId="759"/>
    <cellStyle name="Контрольная ячейка 3" xfId="760"/>
    <cellStyle name="Контрольная ячейка 4" xfId="761"/>
    <cellStyle name="Контрольная ячейка 5" xfId="762"/>
    <cellStyle name="Контрольная ячейка 6" xfId="763"/>
    <cellStyle name="Контрольная ячейка 7" xfId="764"/>
    <cellStyle name="Контрольная ячейка 8" xfId="765"/>
    <cellStyle name="Контрольная ячейка 9" xfId="766"/>
    <cellStyle name="Название" xfId="767"/>
    <cellStyle name="Название 2" xfId="768"/>
    <cellStyle name="Нейтральный" xfId="769"/>
    <cellStyle name="Нейтральный 2" xfId="770"/>
    <cellStyle name="Нейтральный 2 2" xfId="771"/>
    <cellStyle name="Нейтральный 3" xfId="772"/>
    <cellStyle name="Нейтральный 4" xfId="773"/>
    <cellStyle name="Нейтральный 5" xfId="774"/>
    <cellStyle name="Нейтральный 6" xfId="775"/>
    <cellStyle name="Нейтральный 7" xfId="776"/>
    <cellStyle name="Нейтральный 8" xfId="777"/>
    <cellStyle name="Нейтральный 9" xfId="778"/>
    <cellStyle name="Обычный 2" xfId="779"/>
    <cellStyle name="Обычный 2 10" xfId="780"/>
    <cellStyle name="Обычный 2 11" xfId="781"/>
    <cellStyle name="Обычный 2 2" xfId="782"/>
    <cellStyle name="Обычный 2 3" xfId="783"/>
    <cellStyle name="Обычный 2 4" xfId="784"/>
    <cellStyle name="Обычный 2 5" xfId="785"/>
    <cellStyle name="Обычный 2 6" xfId="786"/>
    <cellStyle name="Обычный 2 7" xfId="787"/>
    <cellStyle name="Обычный 2 8" xfId="788"/>
    <cellStyle name="Обычный 2 9" xfId="789"/>
    <cellStyle name="Обычный 3" xfId="790"/>
    <cellStyle name="Обычный 4" xfId="791"/>
    <cellStyle name="Обычный 5" xfId="792"/>
    <cellStyle name="Обычный 5 2" xfId="793"/>
    <cellStyle name="Обычный_Основные показатели Амур1" xfId="794"/>
    <cellStyle name="Обычный_Приложение 1 (1)" xfId="795"/>
    <cellStyle name="Followed Hyperlink" xfId="796"/>
    <cellStyle name="Плохой" xfId="797"/>
    <cellStyle name="Плохой 2" xfId="798"/>
    <cellStyle name="Плохой 2 2" xfId="799"/>
    <cellStyle name="Плохой 3" xfId="800"/>
    <cellStyle name="Плохой 4" xfId="801"/>
    <cellStyle name="Плохой 5" xfId="802"/>
    <cellStyle name="Плохой 6" xfId="803"/>
    <cellStyle name="Плохой 7" xfId="804"/>
    <cellStyle name="Плохой 8" xfId="805"/>
    <cellStyle name="Плохой 9" xfId="806"/>
    <cellStyle name="Поле ввода" xfId="807"/>
    <cellStyle name="Пояснение" xfId="808"/>
    <cellStyle name="Пояснение 2" xfId="809"/>
    <cellStyle name="Пояснение 2 2" xfId="810"/>
    <cellStyle name="Пояснение 3" xfId="811"/>
    <cellStyle name="Пояснение 4" xfId="812"/>
    <cellStyle name="Пояснение 5" xfId="813"/>
    <cellStyle name="Пояснение 6" xfId="814"/>
    <cellStyle name="Пояснение 7" xfId="815"/>
    <cellStyle name="Пояснение 8" xfId="816"/>
    <cellStyle name="Пояснение 9" xfId="817"/>
    <cellStyle name="Примечание" xfId="818"/>
    <cellStyle name="Примечание 2" xfId="819"/>
    <cellStyle name="Примечание 2 2" xfId="820"/>
    <cellStyle name="Примечание 3" xfId="821"/>
    <cellStyle name="Примечание 4" xfId="822"/>
    <cellStyle name="Примечание 5" xfId="823"/>
    <cellStyle name="Примечание 6" xfId="824"/>
    <cellStyle name="Примечание 7" xfId="825"/>
    <cellStyle name="Примечание 8" xfId="826"/>
    <cellStyle name="Примечание 9" xfId="827"/>
    <cellStyle name="Percent" xfId="828"/>
    <cellStyle name="Процентный 2" xfId="829"/>
    <cellStyle name="Процентный 2 2" xfId="830"/>
    <cellStyle name="Процентный 3" xfId="831"/>
    <cellStyle name="Процентный 4" xfId="832"/>
    <cellStyle name="Процентный 4 2" xfId="833"/>
    <cellStyle name="Процентный 4 3" xfId="834"/>
    <cellStyle name="Процентный 5" xfId="835"/>
    <cellStyle name="Связанная ячейка" xfId="836"/>
    <cellStyle name="Связанная ячейка 2" xfId="837"/>
    <cellStyle name="Связанная ячейка 2 2" xfId="838"/>
    <cellStyle name="Связанная ячейка 3" xfId="839"/>
    <cellStyle name="Связанная ячейка 4" xfId="840"/>
    <cellStyle name="Связанная ячейка 5" xfId="841"/>
    <cellStyle name="Связанная ячейка 6" xfId="842"/>
    <cellStyle name="Связанная ячейка 7" xfId="843"/>
    <cellStyle name="Связанная ячейка 8" xfId="844"/>
    <cellStyle name="Связанная ячейка 9" xfId="845"/>
    <cellStyle name="Стиль 1" xfId="846"/>
    <cellStyle name="Стиль 1 2" xfId="847"/>
    <cellStyle name="Стиль 1 3" xfId="848"/>
    <cellStyle name="Стиль 1 4" xfId="849"/>
    <cellStyle name="Стиль 1 5" xfId="850"/>
    <cellStyle name="Стиль 1 6" xfId="851"/>
    <cellStyle name="Стиль 1 7" xfId="852"/>
    <cellStyle name="Стиль 1 8" xfId="853"/>
    <cellStyle name="Стиль 1 9" xfId="854"/>
    <cellStyle name="Текст предупреждения" xfId="855"/>
    <cellStyle name="Текст предупреждения 2" xfId="856"/>
    <cellStyle name="Текст предупреждения 2 2" xfId="857"/>
    <cellStyle name="Текст предупреждения 3" xfId="858"/>
    <cellStyle name="Текст предупреждения 4" xfId="859"/>
    <cellStyle name="Текст предупреждения 5" xfId="860"/>
    <cellStyle name="Текст предупреждения 6" xfId="861"/>
    <cellStyle name="Текст предупреждения 7" xfId="862"/>
    <cellStyle name="Текст предупреждения 8" xfId="863"/>
    <cellStyle name="Текст предупреждения 9" xfId="864"/>
    <cellStyle name="Тысячи [0]_27.02 скоррект. " xfId="865"/>
    <cellStyle name="Тысячи [а]" xfId="866"/>
    <cellStyle name="Тысячи_27.02 скоррект. " xfId="867"/>
    <cellStyle name="Comma" xfId="868"/>
    <cellStyle name="Comma [0]" xfId="869"/>
    <cellStyle name="Финансовый 2" xfId="870"/>
    <cellStyle name="Формулы" xfId="871"/>
    <cellStyle name="Хороший" xfId="872"/>
    <cellStyle name="Хороший 2" xfId="873"/>
    <cellStyle name="Хороший 2 2" xfId="874"/>
    <cellStyle name="Хороший 3" xfId="875"/>
    <cellStyle name="Хороший 4" xfId="876"/>
    <cellStyle name="Хороший 5" xfId="877"/>
    <cellStyle name="Хороший 6" xfId="878"/>
    <cellStyle name="Хороший 7" xfId="879"/>
    <cellStyle name="Хороший 8" xfId="880"/>
    <cellStyle name="Хороший 9" xfId="881"/>
    <cellStyle name="Џђћ–…ќ’ќ›‰" xfId="882"/>
    <cellStyle name="Џђћ–…ќ’ќ›‰ 2" xfId="883"/>
    <cellStyle name="Џђћ–…ќ’ќ›‰ 2 2" xfId="884"/>
    <cellStyle name="Џђћ–…ќ’ќ›‰ 3" xfId="885"/>
    <cellStyle name="ܘ_x0008_" xfId="886"/>
    <cellStyle name="ܘ_x0008_ 2" xfId="887"/>
    <cellStyle name="ܘ_x0008_?䈌Ȏ㘛䤀ጛܛ_x0008_?䨐Ȏ㘛䤀ጛܛ_x0008_?䉜Ȏ㘛伀ᤛ" xfId="888"/>
    <cellStyle name="ܘ_x0008_?䈌Ȏ㘛䤀ጛܛ_x0008_?䨐Ȏ㘛䤀ጛܛ_x0008_?䉜Ȏ㘛伀ᤛ 1" xfId="889"/>
    <cellStyle name="ܘ_x0008__Баланс 2008г (вода) 07.02.08" xfId="890"/>
    <cellStyle name="ܛ_x0008_" xfId="891"/>
    <cellStyle name="ܛ_x0008_ 2" xfId="892"/>
    <cellStyle name="ܛ_x0008_?䉜Ȏ㘛伀ᤛܛ_x0008_?偬Ȏ?ഀ഍č_x0001_?䊴Ȏ?ကတĐ_x0001_Ҡ" xfId="893"/>
    <cellStyle name="ܛ_x0008_?䉜Ȏ㘛伀ᤛܛ_x0008_?偬Ȏ?ഀ഍č_x0001_?䊴Ȏ?ကတĐ_x0001_Ҡ 1" xfId="894"/>
    <cellStyle name="ܛ_x0008_?䉜Ȏ㘛伀ᤛܛ_x0008_?偬Ȏ?ഀ഍č_x0001_?䊴Ȏ?ကတĐ_x0001_Ҡ 1 2" xfId="895"/>
    <cellStyle name="ܛ_x0008_?䉜Ȏ㘛伀ᤛܛ_x0008_?偬Ȏ?ഀ഍č_x0001_?䊴Ȏ?ကတĐ_x0001_Ҡ 2" xfId="896"/>
    <cellStyle name="ܛ_x0008_?䉜Ȏ㘛伀ᤛܛ_x0008_?偬Ȏ?ഀ഍č_x0001_?䊴Ȏ?ကတĐ_x0001_Ҡ_БДР С44о БДДС ок03" xfId="897"/>
    <cellStyle name="ܛ_x0008__Баланс 2008г (тепло)" xfId="898"/>
    <cellStyle name="㐀കܒ_x0008_" xfId="899"/>
    <cellStyle name="㐀കܒ_x0008_ 2" xfId="900"/>
    <cellStyle name="㐀കܒ_x0008_?䆴Ȏ㘛伀ᤛܛ_x0008_?䧀Ȏ〘䤀ᤘ" xfId="901"/>
    <cellStyle name="㐀കܒ_x0008_?䆴Ȏ㘛伀ᤛܛ_x0008_?䧀Ȏ〘䤀ᤘ 1" xfId="902"/>
    <cellStyle name="㐀കܒ_x0008_?䆴Ȏ㘛伀ᤛܛ_x0008_?䧀Ȏ〘䤀ᤘ 1 2" xfId="903"/>
    <cellStyle name="㐀കܒ_x0008_?䆴Ȏ㘛伀ᤛܛ_x0008_?䧀Ȏ〘䤀ᤘ 2" xfId="904"/>
    <cellStyle name="㐀കܒ_x0008_?䆴Ȏ㘛伀ᤛܛ_x0008_?䧀Ȏ〘䤀ᤘ_БДР С44о БДДС ок03" xfId="905"/>
    <cellStyle name="㼿㼿㼿㼿㼿" xfId="906"/>
    <cellStyle name="㼿㼿㼿㼿㼿 2" xfId="9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201"/>
  <sheetViews>
    <sheetView tabSelected="1" view="pageBreakPreview" zoomScale="90" zoomScaleNormal="60" zoomScaleSheetLayoutView="90" zoomScalePageLayoutView="0" workbookViewId="0" topLeftCell="A1">
      <pane xSplit="3" topLeftCell="BS1" activePane="topRight" state="frozen"/>
      <selection pane="topLeft" activeCell="A4" sqref="A4"/>
      <selection pane="topRight" activeCell="CA38" sqref="CA38"/>
    </sheetView>
  </sheetViews>
  <sheetFormatPr defaultColWidth="9.00390625" defaultRowHeight="12.75"/>
  <cols>
    <col min="1" max="1" width="9.125" style="1" customWidth="1"/>
    <col min="2" max="2" width="46.375" style="3" customWidth="1"/>
    <col min="3" max="3" width="15.625" style="3" customWidth="1"/>
    <col min="4" max="4" width="14.375" style="3" hidden="1" customWidth="1"/>
    <col min="5" max="5" width="14.125" style="3" hidden="1" customWidth="1"/>
    <col min="6" max="8" width="13.125" style="3" hidden="1" customWidth="1"/>
    <col min="9" max="9" width="15.25390625" style="3" hidden="1" customWidth="1"/>
    <col min="10" max="10" width="15.625" style="3" hidden="1" customWidth="1"/>
    <col min="11" max="20" width="14.375" style="3" hidden="1" customWidth="1"/>
    <col min="21" max="21" width="14.875" style="3" hidden="1" customWidth="1"/>
    <col min="22" max="22" width="14.375" style="3" hidden="1" customWidth="1"/>
    <col min="23" max="24" width="16.75390625" style="3" hidden="1" customWidth="1"/>
    <col min="25" max="26" width="13.625" style="3" hidden="1" customWidth="1"/>
    <col min="27" max="27" width="14.375" style="3" hidden="1" customWidth="1"/>
    <col min="28" max="28" width="14.625" style="3" hidden="1" customWidth="1"/>
    <col min="29" max="45" width="14.375" style="3" hidden="1" customWidth="1"/>
    <col min="46" max="46" width="19.25390625" style="3" hidden="1" customWidth="1"/>
    <col min="47" max="54" width="14.375" style="3" hidden="1" customWidth="1"/>
    <col min="55" max="55" width="18.625" style="3" hidden="1" customWidth="1"/>
    <col min="56" max="63" width="14.375" style="3" hidden="1" customWidth="1"/>
    <col min="64" max="64" width="20.875" style="3" hidden="1" customWidth="1"/>
    <col min="65" max="65" width="14.375" style="3" hidden="1" customWidth="1"/>
    <col min="66" max="66" width="11.25390625" style="3" hidden="1" customWidth="1"/>
    <col min="67" max="70" width="15.75390625" style="3" hidden="1" customWidth="1"/>
    <col min="71" max="71" width="15.75390625" style="3" customWidth="1"/>
    <col min="72" max="75" width="14.375" style="3" hidden="1" customWidth="1"/>
    <col min="76" max="76" width="16.625" style="3" customWidth="1"/>
    <col min="77" max="16384" width="9.125" style="3" customWidth="1"/>
  </cols>
  <sheetData>
    <row r="1" ht="20.25">
      <c r="B1" s="2" t="s">
        <v>264</v>
      </c>
    </row>
    <row r="2" spans="2:71" ht="20.25">
      <c r="B2" s="2"/>
      <c r="BS2" s="50"/>
    </row>
    <row r="4" ht="15.75" thickBot="1"/>
    <row r="5" spans="1:75" ht="21.75" customHeight="1">
      <c r="A5" s="184" t="s">
        <v>7</v>
      </c>
      <c r="B5" s="187" t="s">
        <v>8</v>
      </c>
      <c r="C5" s="190" t="s">
        <v>9</v>
      </c>
      <c r="D5" s="178" t="s">
        <v>10</v>
      </c>
      <c r="E5" s="178"/>
      <c r="F5" s="178"/>
      <c r="G5" s="178"/>
      <c r="H5" s="178"/>
      <c r="I5" s="178"/>
      <c r="J5" s="178"/>
      <c r="K5" s="178"/>
      <c r="L5" s="178"/>
      <c r="M5" s="178" t="s">
        <v>11</v>
      </c>
      <c r="N5" s="178"/>
      <c r="O5" s="178"/>
      <c r="P5" s="178"/>
      <c r="Q5" s="178"/>
      <c r="R5" s="178"/>
      <c r="S5" s="178"/>
      <c r="T5" s="178"/>
      <c r="U5" s="178"/>
      <c r="V5" s="178" t="s">
        <v>12</v>
      </c>
      <c r="W5" s="178"/>
      <c r="X5" s="178"/>
      <c r="Y5" s="178"/>
      <c r="Z5" s="178"/>
      <c r="AA5" s="178"/>
      <c r="AB5" s="178"/>
      <c r="AC5" s="178"/>
      <c r="AD5" s="178"/>
      <c r="AE5" s="178" t="s">
        <v>13</v>
      </c>
      <c r="AF5" s="178"/>
      <c r="AG5" s="178"/>
      <c r="AH5" s="178"/>
      <c r="AI5" s="178"/>
      <c r="AJ5" s="178"/>
      <c r="AK5" s="178"/>
      <c r="AL5" s="178"/>
      <c r="AM5" s="178"/>
      <c r="AN5" s="178" t="s">
        <v>14</v>
      </c>
      <c r="AO5" s="178"/>
      <c r="AP5" s="178"/>
      <c r="AQ5" s="178"/>
      <c r="AR5" s="178"/>
      <c r="AS5" s="178"/>
      <c r="AT5" s="178"/>
      <c r="AU5" s="178"/>
      <c r="AV5" s="178"/>
      <c r="AW5" s="178" t="s">
        <v>15</v>
      </c>
      <c r="AX5" s="178"/>
      <c r="AY5" s="178"/>
      <c r="AZ5" s="178"/>
      <c r="BA5" s="178"/>
      <c r="BB5" s="178"/>
      <c r="BC5" s="178"/>
      <c r="BD5" s="178"/>
      <c r="BE5" s="178"/>
      <c r="BF5" s="178" t="s">
        <v>16</v>
      </c>
      <c r="BG5" s="178"/>
      <c r="BH5" s="178"/>
      <c r="BI5" s="178"/>
      <c r="BJ5" s="178"/>
      <c r="BK5" s="178"/>
      <c r="BL5" s="178"/>
      <c r="BM5" s="178"/>
      <c r="BN5" s="178"/>
      <c r="BO5" s="178" t="s">
        <v>17</v>
      </c>
      <c r="BP5" s="178"/>
      <c r="BQ5" s="178"/>
      <c r="BR5" s="178"/>
      <c r="BS5" s="176"/>
      <c r="BT5" s="194" t="s">
        <v>251</v>
      </c>
      <c r="BU5" s="178"/>
      <c r="BV5" s="178"/>
      <c r="BW5" s="193"/>
    </row>
    <row r="6" spans="1:75" ht="25.5" customHeight="1">
      <c r="A6" s="185"/>
      <c r="B6" s="188"/>
      <c r="C6" s="191"/>
      <c r="D6" s="49">
        <v>2015</v>
      </c>
      <c r="E6" s="49">
        <v>2016</v>
      </c>
      <c r="F6" s="145">
        <v>2017</v>
      </c>
      <c r="G6" s="145">
        <v>2018</v>
      </c>
      <c r="H6" s="145">
        <v>2019</v>
      </c>
      <c r="I6" s="179" t="s">
        <v>265</v>
      </c>
      <c r="J6" s="180"/>
      <c r="K6" s="180"/>
      <c r="L6" s="181"/>
      <c r="M6" s="49">
        <v>2015</v>
      </c>
      <c r="N6" s="49">
        <v>2016</v>
      </c>
      <c r="O6" s="145">
        <v>2017</v>
      </c>
      <c r="P6" s="145">
        <v>2018</v>
      </c>
      <c r="Q6" s="145">
        <v>2019</v>
      </c>
      <c r="R6" s="179" t="s">
        <v>265</v>
      </c>
      <c r="S6" s="180"/>
      <c r="T6" s="180"/>
      <c r="U6" s="181"/>
      <c r="V6" s="49">
        <v>2015</v>
      </c>
      <c r="W6" s="49">
        <v>2016</v>
      </c>
      <c r="X6" s="145">
        <v>2017</v>
      </c>
      <c r="Y6" s="145">
        <v>2018</v>
      </c>
      <c r="Z6" s="145">
        <v>2019</v>
      </c>
      <c r="AA6" s="179" t="s">
        <v>265</v>
      </c>
      <c r="AB6" s="180"/>
      <c r="AC6" s="180"/>
      <c r="AD6" s="181"/>
      <c r="AE6" s="49">
        <v>2015</v>
      </c>
      <c r="AF6" s="49">
        <v>2016</v>
      </c>
      <c r="AG6" s="145">
        <v>2017</v>
      </c>
      <c r="AH6" s="145">
        <v>2018</v>
      </c>
      <c r="AI6" s="145">
        <v>2019</v>
      </c>
      <c r="AJ6" s="179" t="s">
        <v>265</v>
      </c>
      <c r="AK6" s="180"/>
      <c r="AL6" s="180"/>
      <c r="AM6" s="181"/>
      <c r="AN6" s="49">
        <v>2015</v>
      </c>
      <c r="AO6" s="49">
        <v>2016</v>
      </c>
      <c r="AP6" s="145">
        <v>2017</v>
      </c>
      <c r="AQ6" s="145">
        <v>2018</v>
      </c>
      <c r="AR6" s="145">
        <v>2019</v>
      </c>
      <c r="AS6" s="179" t="s">
        <v>265</v>
      </c>
      <c r="AT6" s="180"/>
      <c r="AU6" s="180"/>
      <c r="AV6" s="181"/>
      <c r="AW6" s="49">
        <v>2015</v>
      </c>
      <c r="AX6" s="49">
        <v>2016</v>
      </c>
      <c r="AY6" s="145">
        <v>2017</v>
      </c>
      <c r="AZ6" s="145">
        <v>2018</v>
      </c>
      <c r="BA6" s="145">
        <v>2019</v>
      </c>
      <c r="BB6" s="179" t="s">
        <v>265</v>
      </c>
      <c r="BC6" s="180"/>
      <c r="BD6" s="180"/>
      <c r="BE6" s="181"/>
      <c r="BF6" s="49">
        <v>2015</v>
      </c>
      <c r="BG6" s="49">
        <v>2016</v>
      </c>
      <c r="BH6" s="49">
        <v>2017</v>
      </c>
      <c r="BI6" s="145">
        <v>2018</v>
      </c>
      <c r="BJ6" s="145">
        <v>2019</v>
      </c>
      <c r="BK6" s="179" t="s">
        <v>265</v>
      </c>
      <c r="BL6" s="180"/>
      <c r="BM6" s="180"/>
      <c r="BN6" s="181"/>
      <c r="BO6" s="49">
        <v>2015</v>
      </c>
      <c r="BP6" s="49">
        <v>2016</v>
      </c>
      <c r="BQ6" s="49">
        <v>2017</v>
      </c>
      <c r="BR6" s="49">
        <v>2018</v>
      </c>
      <c r="BS6" s="177" t="s">
        <v>265</v>
      </c>
      <c r="BT6" s="195" t="s">
        <v>263</v>
      </c>
      <c r="BU6" s="180"/>
      <c r="BV6" s="180"/>
      <c r="BW6" s="196"/>
    </row>
    <row r="7" spans="1:75" ht="42.75" customHeight="1">
      <c r="A7" s="186"/>
      <c r="B7" s="189"/>
      <c r="C7" s="192"/>
      <c r="D7" s="49" t="s">
        <v>3</v>
      </c>
      <c r="E7" s="49" t="s">
        <v>3</v>
      </c>
      <c r="F7" s="49" t="s">
        <v>3</v>
      </c>
      <c r="G7" s="49" t="s">
        <v>3</v>
      </c>
      <c r="H7" s="49" t="s">
        <v>3</v>
      </c>
      <c r="I7" s="49" t="s">
        <v>18</v>
      </c>
      <c r="J7" s="49" t="s">
        <v>3</v>
      </c>
      <c r="K7" s="182" t="s">
        <v>19</v>
      </c>
      <c r="L7" s="183"/>
      <c r="M7" s="49" t="s">
        <v>3</v>
      </c>
      <c r="N7" s="49" t="s">
        <v>3</v>
      </c>
      <c r="O7" s="49" t="s">
        <v>3</v>
      </c>
      <c r="P7" s="49" t="s">
        <v>3</v>
      </c>
      <c r="Q7" s="49" t="s">
        <v>3</v>
      </c>
      <c r="R7" s="49" t="s">
        <v>18</v>
      </c>
      <c r="S7" s="49" t="s">
        <v>3</v>
      </c>
      <c r="T7" s="182" t="s">
        <v>19</v>
      </c>
      <c r="U7" s="183"/>
      <c r="V7" s="49" t="s">
        <v>3</v>
      </c>
      <c r="W7" s="49" t="s">
        <v>3</v>
      </c>
      <c r="X7" s="49" t="s">
        <v>3</v>
      </c>
      <c r="Y7" s="49" t="s">
        <v>3</v>
      </c>
      <c r="Z7" s="49" t="s">
        <v>3</v>
      </c>
      <c r="AA7" s="49" t="s">
        <v>18</v>
      </c>
      <c r="AB7" s="49" t="s">
        <v>3</v>
      </c>
      <c r="AC7" s="182" t="s">
        <v>19</v>
      </c>
      <c r="AD7" s="183"/>
      <c r="AE7" s="49" t="s">
        <v>3</v>
      </c>
      <c r="AF7" s="49" t="s">
        <v>3</v>
      </c>
      <c r="AG7" s="49" t="s">
        <v>3</v>
      </c>
      <c r="AH7" s="49" t="s">
        <v>3</v>
      </c>
      <c r="AI7" s="49" t="s">
        <v>3</v>
      </c>
      <c r="AJ7" s="49" t="s">
        <v>18</v>
      </c>
      <c r="AK7" s="49" t="s">
        <v>3</v>
      </c>
      <c r="AL7" s="182" t="s">
        <v>19</v>
      </c>
      <c r="AM7" s="183"/>
      <c r="AN7" s="49" t="s">
        <v>3</v>
      </c>
      <c r="AO7" s="49" t="s">
        <v>3</v>
      </c>
      <c r="AP7" s="49" t="s">
        <v>3</v>
      </c>
      <c r="AQ7" s="49" t="s">
        <v>3</v>
      </c>
      <c r="AR7" s="49" t="s">
        <v>3</v>
      </c>
      <c r="AS7" s="49" t="s">
        <v>18</v>
      </c>
      <c r="AT7" s="49" t="s">
        <v>3</v>
      </c>
      <c r="AU7" s="182" t="s">
        <v>19</v>
      </c>
      <c r="AV7" s="183"/>
      <c r="AW7" s="49" t="s">
        <v>3</v>
      </c>
      <c r="AX7" s="49" t="s">
        <v>3</v>
      </c>
      <c r="AY7" s="49" t="s">
        <v>3</v>
      </c>
      <c r="AZ7" s="49" t="s">
        <v>3</v>
      </c>
      <c r="BA7" s="49" t="s">
        <v>3</v>
      </c>
      <c r="BB7" s="49" t="s">
        <v>18</v>
      </c>
      <c r="BC7" s="49" t="s">
        <v>3</v>
      </c>
      <c r="BD7" s="182" t="s">
        <v>19</v>
      </c>
      <c r="BE7" s="183"/>
      <c r="BF7" s="49" t="s">
        <v>3</v>
      </c>
      <c r="BG7" s="49" t="s">
        <v>3</v>
      </c>
      <c r="BH7" s="49" t="s">
        <v>3</v>
      </c>
      <c r="BI7" s="49" t="s">
        <v>3</v>
      </c>
      <c r="BJ7" s="49" t="s">
        <v>3</v>
      </c>
      <c r="BK7" s="49" t="s">
        <v>18</v>
      </c>
      <c r="BL7" s="49" t="s">
        <v>3</v>
      </c>
      <c r="BM7" s="182" t="s">
        <v>19</v>
      </c>
      <c r="BN7" s="183"/>
      <c r="BO7" s="49" t="s">
        <v>3</v>
      </c>
      <c r="BP7" s="49" t="s">
        <v>3</v>
      </c>
      <c r="BQ7" s="49" t="s">
        <v>3</v>
      </c>
      <c r="BR7" s="49" t="s">
        <v>3</v>
      </c>
      <c r="BS7" s="49" t="s">
        <v>3</v>
      </c>
      <c r="BT7" s="59" t="s">
        <v>18</v>
      </c>
      <c r="BU7" s="49" t="s">
        <v>3</v>
      </c>
      <c r="BV7" s="182" t="s">
        <v>19</v>
      </c>
      <c r="BW7" s="197"/>
    </row>
    <row r="8" spans="1:75" ht="15">
      <c r="A8" s="97"/>
      <c r="B8" s="4"/>
      <c r="C8" s="4"/>
      <c r="D8" s="5"/>
      <c r="E8" s="4"/>
      <c r="F8" s="5"/>
      <c r="G8" s="5"/>
      <c r="H8" s="5"/>
      <c r="I8" s="5"/>
      <c r="J8" s="4"/>
      <c r="K8" s="5"/>
      <c r="L8" s="4"/>
      <c r="M8" s="5"/>
      <c r="N8" s="4"/>
      <c r="O8" s="5"/>
      <c r="P8" s="5"/>
      <c r="Q8" s="5"/>
      <c r="R8" s="5"/>
      <c r="S8" s="4"/>
      <c r="T8" s="5"/>
      <c r="U8" s="4"/>
      <c r="V8" s="5"/>
      <c r="W8" s="4"/>
      <c r="X8" s="5"/>
      <c r="Y8" s="5"/>
      <c r="Z8" s="5"/>
      <c r="AA8" s="5"/>
      <c r="AB8" s="4"/>
      <c r="AC8" s="5"/>
      <c r="AD8" s="4"/>
      <c r="AE8" s="5"/>
      <c r="AF8" s="4"/>
      <c r="AG8" s="4"/>
      <c r="AH8" s="5"/>
      <c r="AI8" s="5"/>
      <c r="AJ8" s="5"/>
      <c r="AK8" s="4"/>
      <c r="AL8" s="5"/>
      <c r="AM8" s="4"/>
      <c r="AN8" s="5"/>
      <c r="AO8" s="4"/>
      <c r="AP8" s="5"/>
      <c r="AQ8" s="5"/>
      <c r="AR8" s="5"/>
      <c r="AS8" s="5"/>
      <c r="AT8" s="4"/>
      <c r="AU8" s="5"/>
      <c r="AV8" s="4"/>
      <c r="AW8" s="5"/>
      <c r="AX8" s="4"/>
      <c r="AY8" s="5"/>
      <c r="AZ8" s="5"/>
      <c r="BA8" s="5"/>
      <c r="BB8" s="5"/>
      <c r="BC8" s="4"/>
      <c r="BD8" s="5"/>
      <c r="BE8" s="4"/>
      <c r="BF8" s="5"/>
      <c r="BG8" s="4"/>
      <c r="BH8" s="4"/>
      <c r="BI8" s="5"/>
      <c r="BJ8" s="5"/>
      <c r="BK8" s="5"/>
      <c r="BL8" s="4"/>
      <c r="BM8" s="5"/>
      <c r="BN8" s="4"/>
      <c r="BO8" s="5"/>
      <c r="BP8" s="4"/>
      <c r="BQ8" s="5"/>
      <c r="BR8" s="5"/>
      <c r="BS8" s="4"/>
      <c r="BT8" s="60"/>
      <c r="BU8" s="4"/>
      <c r="BV8" s="5"/>
      <c r="BW8" s="61"/>
    </row>
    <row r="9" spans="1:75" s="8" customFormat="1" ht="18.75" hidden="1">
      <c r="A9" s="98">
        <v>1</v>
      </c>
      <c r="B9" s="6" t="s">
        <v>20</v>
      </c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62"/>
      <c r="BU9" s="7"/>
      <c r="BV9" s="7"/>
      <c r="BW9" s="63"/>
    </row>
    <row r="10" spans="1:75" s="8" customFormat="1" ht="18.75" hidden="1">
      <c r="A10" s="98">
        <v>2</v>
      </c>
      <c r="B10" s="9" t="s">
        <v>21</v>
      </c>
      <c r="C10" s="10" t="s">
        <v>0</v>
      </c>
      <c r="D10" s="11">
        <f>SUM(D11:D14)</f>
        <v>0</v>
      </c>
      <c r="E10" s="11">
        <f>SUM(E11:E14)</f>
        <v>0</v>
      </c>
      <c r="F10" s="11"/>
      <c r="G10" s="11"/>
      <c r="H10" s="11"/>
      <c r="I10" s="11">
        <f>SUM(I11:I14)</f>
        <v>0</v>
      </c>
      <c r="J10" s="11">
        <f>SUM(J11:J14)</f>
        <v>0</v>
      </c>
      <c r="K10" s="11">
        <f>J10-I10</f>
        <v>0</v>
      </c>
      <c r="L10" s="11" t="e">
        <f>K10/I10</f>
        <v>#DIV/0!</v>
      </c>
      <c r="M10" s="11">
        <f>SUM(M11:M14)</f>
        <v>0</v>
      </c>
      <c r="N10" s="11">
        <f>SUM(N11:N14)</f>
        <v>0</v>
      </c>
      <c r="O10" s="11"/>
      <c r="P10" s="11"/>
      <c r="Q10" s="11"/>
      <c r="R10" s="11">
        <f>SUM(R11:R14)</f>
        <v>0</v>
      </c>
      <c r="S10" s="11">
        <f>SUM(S11:S14)</f>
        <v>0</v>
      </c>
      <c r="T10" s="11">
        <f>S10-R10</f>
        <v>0</v>
      </c>
      <c r="U10" s="11" t="e">
        <f>T10/R10</f>
        <v>#DIV/0!</v>
      </c>
      <c r="V10" s="11">
        <f>SUM(V11:V14)</f>
        <v>0</v>
      </c>
      <c r="W10" s="11">
        <f>SUM(W11:W14)</f>
        <v>0</v>
      </c>
      <c r="X10" s="11"/>
      <c r="Y10" s="11"/>
      <c r="Z10" s="11"/>
      <c r="AA10" s="11">
        <f>SUM(AA11:AA14)</f>
        <v>0</v>
      </c>
      <c r="AB10" s="11">
        <f>SUM(AB11:AB14)</f>
        <v>0</v>
      </c>
      <c r="AC10" s="11">
        <f>AB10-AA10</f>
        <v>0</v>
      </c>
      <c r="AD10" s="11" t="e">
        <f>AC10/AA10</f>
        <v>#DIV/0!</v>
      </c>
      <c r="AE10" s="11">
        <f>SUM(AE11:AE14)</f>
        <v>0</v>
      </c>
      <c r="AF10" s="11">
        <f>SUM(AF11:AF14)</f>
        <v>0</v>
      </c>
      <c r="AG10" s="11">
        <f>SUM(AG11:AG14)</f>
        <v>0</v>
      </c>
      <c r="AH10" s="11"/>
      <c r="AI10" s="11"/>
      <c r="AJ10" s="11">
        <f>SUM(AJ11:AJ14)</f>
        <v>0</v>
      </c>
      <c r="AK10" s="11">
        <f>SUM(AK11:AK14)</f>
        <v>0</v>
      </c>
      <c r="AL10" s="11">
        <f>AK10-AJ10</f>
        <v>0</v>
      </c>
      <c r="AM10" s="11" t="e">
        <f>AL10/AJ10</f>
        <v>#DIV/0!</v>
      </c>
      <c r="AN10" s="11">
        <f>SUM(AN11:AN14)</f>
        <v>0</v>
      </c>
      <c r="AO10" s="11">
        <f>SUM(AO11:AO14)</f>
        <v>0</v>
      </c>
      <c r="AP10" s="11"/>
      <c r="AQ10" s="11"/>
      <c r="AR10" s="11"/>
      <c r="AS10" s="11">
        <f>SUM(AS11:AS14)</f>
        <v>0</v>
      </c>
      <c r="AT10" s="11">
        <f>SUM(AT11:AT14)</f>
        <v>0</v>
      </c>
      <c r="AU10" s="11">
        <f>AT10-AS10</f>
        <v>0</v>
      </c>
      <c r="AV10" s="11" t="e">
        <f>AU10/AS10</f>
        <v>#DIV/0!</v>
      </c>
      <c r="AW10" s="11">
        <f>SUM(AW11:AW14)</f>
        <v>0</v>
      </c>
      <c r="AX10" s="11">
        <f>SUM(AX11:AX14)</f>
        <v>0</v>
      </c>
      <c r="AY10" s="11"/>
      <c r="AZ10" s="11"/>
      <c r="BA10" s="11"/>
      <c r="BB10" s="11">
        <f>SUM(BB11:BB14)</f>
        <v>0</v>
      </c>
      <c r="BC10" s="11">
        <f>SUM(BC11:BC14)</f>
        <v>0</v>
      </c>
      <c r="BD10" s="11">
        <f>BC10-BB10</f>
        <v>0</v>
      </c>
      <c r="BE10" s="11" t="e">
        <f>BD10/BB10</f>
        <v>#DIV/0!</v>
      </c>
      <c r="BF10" s="11">
        <f>SUM(BF11:BF14)</f>
        <v>0</v>
      </c>
      <c r="BG10" s="11">
        <f>SUM(BG11:BG14)</f>
        <v>0</v>
      </c>
      <c r="BH10" s="11">
        <f>SUM(BH11:BH14)</f>
        <v>0</v>
      </c>
      <c r="BI10" s="11"/>
      <c r="BJ10" s="11"/>
      <c r="BK10" s="11">
        <f>SUM(BK11:BK14)</f>
        <v>0</v>
      </c>
      <c r="BL10" s="11">
        <f>SUM(BL11:BL14)</f>
        <v>0</v>
      </c>
      <c r="BM10" s="11">
        <f>BL10-BK10</f>
        <v>0</v>
      </c>
      <c r="BN10" s="11" t="e">
        <f>BM10/BK10</f>
        <v>#DIV/0!</v>
      </c>
      <c r="BO10" s="11">
        <f>SUM(BO11:BO14)</f>
        <v>0</v>
      </c>
      <c r="BP10" s="11">
        <f>SUM(BP11:BP14)</f>
        <v>0</v>
      </c>
      <c r="BQ10" s="11"/>
      <c r="BR10" s="11"/>
      <c r="BS10" s="11">
        <v>0</v>
      </c>
      <c r="BT10" s="64">
        <f>SUM(BT11:BT14)</f>
        <v>0</v>
      </c>
      <c r="BU10" s="11">
        <f>SUM(BU11:BU14)</f>
        <v>0</v>
      </c>
      <c r="BV10" s="11">
        <f>BU10-BT10</f>
        <v>0</v>
      </c>
      <c r="BW10" s="65" t="e">
        <f>BV10/BT10</f>
        <v>#DIV/0!</v>
      </c>
    </row>
    <row r="11" spans="1:75" s="8" customFormat="1" ht="18.75" hidden="1">
      <c r="A11" s="99" t="s">
        <v>22</v>
      </c>
      <c r="B11" s="12" t="s">
        <v>23</v>
      </c>
      <c r="C11" s="10" t="s">
        <v>0</v>
      </c>
      <c r="D11" s="13"/>
      <c r="E11" s="13"/>
      <c r="F11" s="13"/>
      <c r="G11" s="13"/>
      <c r="H11" s="13"/>
      <c r="I11" s="13"/>
      <c r="J11" s="13"/>
      <c r="K11" s="13">
        <f aca="true" t="shared" si="0" ref="K11:K79">J11-I11</f>
        <v>0</v>
      </c>
      <c r="L11" s="13" t="e">
        <f aca="true" t="shared" si="1" ref="L11:L37">K11/I11</f>
        <v>#DIV/0!</v>
      </c>
      <c r="M11" s="13"/>
      <c r="N11" s="13"/>
      <c r="O11" s="13"/>
      <c r="P11" s="13"/>
      <c r="Q11" s="13"/>
      <c r="R11" s="13"/>
      <c r="S11" s="13"/>
      <c r="T11" s="13">
        <f aca="true" t="shared" si="2" ref="T11:T37">S11-R11</f>
        <v>0</v>
      </c>
      <c r="U11" s="13" t="e">
        <f aca="true" t="shared" si="3" ref="U11:U37">T11/R11</f>
        <v>#DIV/0!</v>
      </c>
      <c r="V11" s="13"/>
      <c r="W11" s="13"/>
      <c r="X11" s="13"/>
      <c r="Y11" s="13"/>
      <c r="Z11" s="13"/>
      <c r="AA11" s="13"/>
      <c r="AB11" s="13"/>
      <c r="AC11" s="13">
        <f aca="true" t="shared" si="4" ref="AC11:AC37">AB11-AA11</f>
        <v>0</v>
      </c>
      <c r="AD11" s="13" t="e">
        <f aca="true" t="shared" si="5" ref="AD11:AD37">AC11/AA11</f>
        <v>#DIV/0!</v>
      </c>
      <c r="AE11" s="13"/>
      <c r="AF11" s="13"/>
      <c r="AG11" s="13"/>
      <c r="AH11" s="13"/>
      <c r="AI11" s="13"/>
      <c r="AJ11" s="13"/>
      <c r="AK11" s="13"/>
      <c r="AL11" s="13">
        <f aca="true" t="shared" si="6" ref="AL11:AL37">AK11-AJ11</f>
        <v>0</v>
      </c>
      <c r="AM11" s="13" t="e">
        <f aca="true" t="shared" si="7" ref="AM11:AM37">AL11/AJ11</f>
        <v>#DIV/0!</v>
      </c>
      <c r="AN11" s="13"/>
      <c r="AO11" s="13"/>
      <c r="AP11" s="13"/>
      <c r="AQ11" s="13"/>
      <c r="AR11" s="13"/>
      <c r="AS11" s="13"/>
      <c r="AT11" s="13"/>
      <c r="AU11" s="13">
        <f aca="true" t="shared" si="8" ref="AU11:AU37">AT11-AS11</f>
        <v>0</v>
      </c>
      <c r="AV11" s="13" t="e">
        <f aca="true" t="shared" si="9" ref="AV11:AV37">AU11/AS11</f>
        <v>#DIV/0!</v>
      </c>
      <c r="AW11" s="13"/>
      <c r="AX11" s="13"/>
      <c r="AY11" s="13"/>
      <c r="AZ11" s="13"/>
      <c r="BA11" s="13"/>
      <c r="BB11" s="13"/>
      <c r="BC11" s="13"/>
      <c r="BD11" s="13">
        <f aca="true" t="shared" si="10" ref="BD11:BD37">BC11-BB11</f>
        <v>0</v>
      </c>
      <c r="BE11" s="13" t="e">
        <f aca="true" t="shared" si="11" ref="BE11:BE37">BD11/BB11</f>
        <v>#DIV/0!</v>
      </c>
      <c r="BF11" s="13"/>
      <c r="BG11" s="13"/>
      <c r="BH11" s="13"/>
      <c r="BI11" s="13"/>
      <c r="BJ11" s="13"/>
      <c r="BK11" s="13"/>
      <c r="BL11" s="13"/>
      <c r="BM11" s="13">
        <f aca="true" t="shared" si="12" ref="BM11:BM37">BL11-BK11</f>
        <v>0</v>
      </c>
      <c r="BN11" s="13" t="e">
        <f aca="true" t="shared" si="13" ref="BN11:BN37">BM11/BK11</f>
        <v>#DIV/0!</v>
      </c>
      <c r="BO11" s="13"/>
      <c r="BP11" s="13"/>
      <c r="BQ11" s="13"/>
      <c r="BR11" s="13"/>
      <c r="BS11" s="13"/>
      <c r="BT11" s="66"/>
      <c r="BU11" s="13"/>
      <c r="BV11" s="13">
        <f aca="true" t="shared" si="14" ref="BV11:BV37">BU11-BT11</f>
        <v>0</v>
      </c>
      <c r="BW11" s="67" t="e">
        <f aca="true" t="shared" si="15" ref="BW11:BW37">BV11/BT11</f>
        <v>#DIV/0!</v>
      </c>
    </row>
    <row r="12" spans="1:75" s="8" customFormat="1" ht="18.75" hidden="1">
      <c r="A12" s="99" t="s">
        <v>24</v>
      </c>
      <c r="B12" s="12" t="s">
        <v>25</v>
      </c>
      <c r="C12" s="10" t="s">
        <v>0</v>
      </c>
      <c r="D12" s="13"/>
      <c r="E12" s="13"/>
      <c r="F12" s="13"/>
      <c r="G12" s="13"/>
      <c r="H12" s="13"/>
      <c r="I12" s="13"/>
      <c r="J12" s="13"/>
      <c r="K12" s="13">
        <f t="shared" si="0"/>
        <v>0</v>
      </c>
      <c r="L12" s="13" t="e">
        <f t="shared" si="1"/>
        <v>#DIV/0!</v>
      </c>
      <c r="M12" s="13"/>
      <c r="N12" s="13"/>
      <c r="O12" s="13"/>
      <c r="P12" s="13"/>
      <c r="Q12" s="13"/>
      <c r="R12" s="13"/>
      <c r="S12" s="13"/>
      <c r="T12" s="13">
        <f t="shared" si="2"/>
        <v>0</v>
      </c>
      <c r="U12" s="13" t="e">
        <f t="shared" si="3"/>
        <v>#DIV/0!</v>
      </c>
      <c r="V12" s="13"/>
      <c r="W12" s="13"/>
      <c r="X12" s="13"/>
      <c r="Y12" s="13"/>
      <c r="Z12" s="13"/>
      <c r="AA12" s="13"/>
      <c r="AB12" s="13"/>
      <c r="AC12" s="13">
        <f t="shared" si="4"/>
        <v>0</v>
      </c>
      <c r="AD12" s="13" t="e">
        <f t="shared" si="5"/>
        <v>#DIV/0!</v>
      </c>
      <c r="AE12" s="13"/>
      <c r="AF12" s="13"/>
      <c r="AG12" s="13"/>
      <c r="AH12" s="13"/>
      <c r="AI12" s="13"/>
      <c r="AJ12" s="13"/>
      <c r="AK12" s="13"/>
      <c r="AL12" s="13">
        <f t="shared" si="6"/>
        <v>0</v>
      </c>
      <c r="AM12" s="13" t="e">
        <f t="shared" si="7"/>
        <v>#DIV/0!</v>
      </c>
      <c r="AN12" s="13"/>
      <c r="AO12" s="13"/>
      <c r="AP12" s="13"/>
      <c r="AQ12" s="13"/>
      <c r="AR12" s="13"/>
      <c r="AS12" s="13"/>
      <c r="AT12" s="13"/>
      <c r="AU12" s="13">
        <f t="shared" si="8"/>
        <v>0</v>
      </c>
      <c r="AV12" s="13" t="e">
        <f t="shared" si="9"/>
        <v>#DIV/0!</v>
      </c>
      <c r="AW12" s="13"/>
      <c r="AX12" s="13"/>
      <c r="AY12" s="13"/>
      <c r="AZ12" s="13"/>
      <c r="BA12" s="13"/>
      <c r="BB12" s="13"/>
      <c r="BC12" s="13"/>
      <c r="BD12" s="13">
        <f t="shared" si="10"/>
        <v>0</v>
      </c>
      <c r="BE12" s="13" t="e">
        <f t="shared" si="11"/>
        <v>#DIV/0!</v>
      </c>
      <c r="BF12" s="13"/>
      <c r="BG12" s="13"/>
      <c r="BH12" s="13"/>
      <c r="BI12" s="13"/>
      <c r="BJ12" s="13"/>
      <c r="BK12" s="13"/>
      <c r="BL12" s="13"/>
      <c r="BM12" s="13">
        <f t="shared" si="12"/>
        <v>0</v>
      </c>
      <c r="BN12" s="13" t="e">
        <f t="shared" si="13"/>
        <v>#DIV/0!</v>
      </c>
      <c r="BO12" s="13"/>
      <c r="BP12" s="13"/>
      <c r="BQ12" s="13"/>
      <c r="BR12" s="13"/>
      <c r="BS12" s="13"/>
      <c r="BT12" s="66"/>
      <c r="BU12" s="13"/>
      <c r="BV12" s="13">
        <f t="shared" si="14"/>
        <v>0</v>
      </c>
      <c r="BW12" s="67" t="e">
        <f t="shared" si="15"/>
        <v>#DIV/0!</v>
      </c>
    </row>
    <row r="13" spans="1:75" s="8" customFormat="1" ht="18.75" hidden="1">
      <c r="A13" s="99" t="s">
        <v>26</v>
      </c>
      <c r="B13" s="12" t="s">
        <v>27</v>
      </c>
      <c r="C13" s="10" t="s">
        <v>0</v>
      </c>
      <c r="D13" s="13"/>
      <c r="E13" s="13"/>
      <c r="F13" s="13"/>
      <c r="G13" s="13"/>
      <c r="H13" s="13"/>
      <c r="I13" s="13"/>
      <c r="J13" s="13"/>
      <c r="K13" s="13">
        <f t="shared" si="0"/>
        <v>0</v>
      </c>
      <c r="L13" s="13" t="e">
        <f t="shared" si="1"/>
        <v>#DIV/0!</v>
      </c>
      <c r="M13" s="13"/>
      <c r="N13" s="13"/>
      <c r="O13" s="13"/>
      <c r="P13" s="13"/>
      <c r="Q13" s="13"/>
      <c r="R13" s="13"/>
      <c r="S13" s="13"/>
      <c r="T13" s="13">
        <f t="shared" si="2"/>
        <v>0</v>
      </c>
      <c r="U13" s="13" t="e">
        <f t="shared" si="3"/>
        <v>#DIV/0!</v>
      </c>
      <c r="V13" s="13"/>
      <c r="W13" s="13"/>
      <c r="X13" s="13"/>
      <c r="Y13" s="13"/>
      <c r="Z13" s="13"/>
      <c r="AA13" s="13"/>
      <c r="AB13" s="13"/>
      <c r="AC13" s="13">
        <f t="shared" si="4"/>
        <v>0</v>
      </c>
      <c r="AD13" s="13" t="e">
        <f t="shared" si="5"/>
        <v>#DIV/0!</v>
      </c>
      <c r="AE13" s="13"/>
      <c r="AF13" s="13"/>
      <c r="AG13" s="13"/>
      <c r="AH13" s="13"/>
      <c r="AI13" s="13"/>
      <c r="AJ13" s="13"/>
      <c r="AK13" s="13"/>
      <c r="AL13" s="13">
        <f t="shared" si="6"/>
        <v>0</v>
      </c>
      <c r="AM13" s="13" t="e">
        <f t="shared" si="7"/>
        <v>#DIV/0!</v>
      </c>
      <c r="AN13" s="13"/>
      <c r="AO13" s="13"/>
      <c r="AP13" s="13"/>
      <c r="AQ13" s="13"/>
      <c r="AR13" s="13"/>
      <c r="AS13" s="13"/>
      <c r="AT13" s="13"/>
      <c r="AU13" s="13">
        <f t="shared" si="8"/>
        <v>0</v>
      </c>
      <c r="AV13" s="13" t="e">
        <f t="shared" si="9"/>
        <v>#DIV/0!</v>
      </c>
      <c r="AW13" s="13"/>
      <c r="AX13" s="13"/>
      <c r="AY13" s="13"/>
      <c r="AZ13" s="13"/>
      <c r="BA13" s="13"/>
      <c r="BB13" s="13"/>
      <c r="BC13" s="13"/>
      <c r="BD13" s="13">
        <f t="shared" si="10"/>
        <v>0</v>
      </c>
      <c r="BE13" s="13" t="e">
        <f t="shared" si="11"/>
        <v>#DIV/0!</v>
      </c>
      <c r="BF13" s="13"/>
      <c r="BG13" s="13"/>
      <c r="BH13" s="13"/>
      <c r="BI13" s="13"/>
      <c r="BJ13" s="13"/>
      <c r="BK13" s="13"/>
      <c r="BL13" s="13"/>
      <c r="BM13" s="13">
        <f t="shared" si="12"/>
        <v>0</v>
      </c>
      <c r="BN13" s="13" t="e">
        <f t="shared" si="13"/>
        <v>#DIV/0!</v>
      </c>
      <c r="BO13" s="13"/>
      <c r="BP13" s="13"/>
      <c r="BQ13" s="13"/>
      <c r="BR13" s="13"/>
      <c r="BS13" s="13"/>
      <c r="BT13" s="66"/>
      <c r="BU13" s="13"/>
      <c r="BV13" s="13">
        <f t="shared" si="14"/>
        <v>0</v>
      </c>
      <c r="BW13" s="67" t="e">
        <f t="shared" si="15"/>
        <v>#DIV/0!</v>
      </c>
    </row>
    <row r="14" spans="1:75" s="8" customFormat="1" ht="18.75" hidden="1">
      <c r="A14" s="99" t="s">
        <v>28</v>
      </c>
      <c r="B14" s="12" t="s">
        <v>29</v>
      </c>
      <c r="C14" s="10" t="s">
        <v>0</v>
      </c>
      <c r="D14" s="13"/>
      <c r="E14" s="13"/>
      <c r="F14" s="13"/>
      <c r="G14" s="13"/>
      <c r="H14" s="13"/>
      <c r="I14" s="13"/>
      <c r="J14" s="13"/>
      <c r="K14" s="13">
        <f t="shared" si="0"/>
        <v>0</v>
      </c>
      <c r="L14" s="13" t="e">
        <f t="shared" si="1"/>
        <v>#DIV/0!</v>
      </c>
      <c r="M14" s="13"/>
      <c r="N14" s="13"/>
      <c r="O14" s="13"/>
      <c r="P14" s="13"/>
      <c r="Q14" s="13"/>
      <c r="R14" s="13"/>
      <c r="S14" s="13"/>
      <c r="T14" s="13">
        <f t="shared" si="2"/>
        <v>0</v>
      </c>
      <c r="U14" s="13" t="e">
        <f t="shared" si="3"/>
        <v>#DIV/0!</v>
      </c>
      <c r="V14" s="13"/>
      <c r="W14" s="13"/>
      <c r="X14" s="13"/>
      <c r="Y14" s="13"/>
      <c r="Z14" s="13"/>
      <c r="AA14" s="13"/>
      <c r="AB14" s="13"/>
      <c r="AC14" s="13">
        <f t="shared" si="4"/>
        <v>0</v>
      </c>
      <c r="AD14" s="13" t="e">
        <f t="shared" si="5"/>
        <v>#DIV/0!</v>
      </c>
      <c r="AE14" s="13"/>
      <c r="AF14" s="13"/>
      <c r="AG14" s="13"/>
      <c r="AH14" s="13"/>
      <c r="AI14" s="13"/>
      <c r="AJ14" s="13"/>
      <c r="AK14" s="13"/>
      <c r="AL14" s="13">
        <f t="shared" si="6"/>
        <v>0</v>
      </c>
      <c r="AM14" s="13" t="e">
        <f t="shared" si="7"/>
        <v>#DIV/0!</v>
      </c>
      <c r="AN14" s="13"/>
      <c r="AO14" s="13"/>
      <c r="AP14" s="13"/>
      <c r="AQ14" s="13"/>
      <c r="AR14" s="13"/>
      <c r="AS14" s="13"/>
      <c r="AT14" s="13"/>
      <c r="AU14" s="13">
        <f t="shared" si="8"/>
        <v>0</v>
      </c>
      <c r="AV14" s="13" t="e">
        <f t="shared" si="9"/>
        <v>#DIV/0!</v>
      </c>
      <c r="AW14" s="13"/>
      <c r="AX14" s="13"/>
      <c r="AY14" s="13"/>
      <c r="AZ14" s="13"/>
      <c r="BA14" s="13"/>
      <c r="BB14" s="13"/>
      <c r="BC14" s="13"/>
      <c r="BD14" s="13">
        <f t="shared" si="10"/>
        <v>0</v>
      </c>
      <c r="BE14" s="13" t="e">
        <f t="shared" si="11"/>
        <v>#DIV/0!</v>
      </c>
      <c r="BF14" s="13"/>
      <c r="BG14" s="13"/>
      <c r="BH14" s="13"/>
      <c r="BI14" s="13"/>
      <c r="BJ14" s="13"/>
      <c r="BK14" s="13"/>
      <c r="BL14" s="13"/>
      <c r="BM14" s="13">
        <f t="shared" si="12"/>
        <v>0</v>
      </c>
      <c r="BN14" s="13" t="e">
        <f t="shared" si="13"/>
        <v>#DIV/0!</v>
      </c>
      <c r="BO14" s="13"/>
      <c r="BP14" s="13"/>
      <c r="BQ14" s="13"/>
      <c r="BR14" s="13"/>
      <c r="BS14" s="13"/>
      <c r="BT14" s="66"/>
      <c r="BU14" s="13"/>
      <c r="BV14" s="13">
        <f t="shared" si="14"/>
        <v>0</v>
      </c>
      <c r="BW14" s="67" t="e">
        <f t="shared" si="15"/>
        <v>#DIV/0!</v>
      </c>
    </row>
    <row r="15" spans="1:75" ht="15" customHeight="1" hidden="1">
      <c r="A15" s="98">
        <v>3</v>
      </c>
      <c r="B15" s="48" t="s">
        <v>30</v>
      </c>
      <c r="C15" s="10" t="s">
        <v>0</v>
      </c>
      <c r="D15" s="14"/>
      <c r="E15" s="14"/>
      <c r="F15" s="14"/>
      <c r="G15" s="14"/>
      <c r="H15" s="14"/>
      <c r="I15" s="14"/>
      <c r="J15" s="14"/>
      <c r="K15" s="14">
        <f t="shared" si="0"/>
        <v>0</v>
      </c>
      <c r="L15" s="14" t="e">
        <f t="shared" si="1"/>
        <v>#DIV/0!</v>
      </c>
      <c r="M15" s="14"/>
      <c r="N15" s="14"/>
      <c r="O15" s="14"/>
      <c r="P15" s="14"/>
      <c r="Q15" s="14"/>
      <c r="R15" s="14"/>
      <c r="S15" s="14"/>
      <c r="T15" s="14">
        <f t="shared" si="2"/>
        <v>0</v>
      </c>
      <c r="U15" s="14" t="e">
        <f t="shared" si="3"/>
        <v>#DIV/0!</v>
      </c>
      <c r="V15" s="14"/>
      <c r="W15" s="14"/>
      <c r="X15" s="14"/>
      <c r="Y15" s="14"/>
      <c r="Z15" s="14"/>
      <c r="AA15" s="14"/>
      <c r="AB15" s="14"/>
      <c r="AC15" s="14">
        <f t="shared" si="4"/>
        <v>0</v>
      </c>
      <c r="AD15" s="14" t="e">
        <f t="shared" si="5"/>
        <v>#DIV/0!</v>
      </c>
      <c r="AE15" s="14"/>
      <c r="AF15" s="14"/>
      <c r="AG15" s="14"/>
      <c r="AH15" s="14"/>
      <c r="AI15" s="14"/>
      <c r="AJ15" s="14"/>
      <c r="AK15" s="14"/>
      <c r="AL15" s="14">
        <f t="shared" si="6"/>
        <v>0</v>
      </c>
      <c r="AM15" s="14" t="e">
        <f t="shared" si="7"/>
        <v>#DIV/0!</v>
      </c>
      <c r="AN15" s="14"/>
      <c r="AO15" s="14"/>
      <c r="AP15" s="14"/>
      <c r="AQ15" s="14"/>
      <c r="AR15" s="14"/>
      <c r="AS15" s="14"/>
      <c r="AT15" s="14"/>
      <c r="AU15" s="14">
        <f t="shared" si="8"/>
        <v>0</v>
      </c>
      <c r="AV15" s="14" t="e">
        <f t="shared" si="9"/>
        <v>#DIV/0!</v>
      </c>
      <c r="AW15" s="14"/>
      <c r="AX15" s="14"/>
      <c r="AY15" s="14"/>
      <c r="AZ15" s="14"/>
      <c r="BA15" s="14"/>
      <c r="BB15" s="14"/>
      <c r="BC15" s="14"/>
      <c r="BD15" s="14">
        <f t="shared" si="10"/>
        <v>0</v>
      </c>
      <c r="BE15" s="14" t="e">
        <f t="shared" si="11"/>
        <v>#DIV/0!</v>
      </c>
      <c r="BF15" s="14"/>
      <c r="BG15" s="14"/>
      <c r="BH15" s="14"/>
      <c r="BI15" s="14"/>
      <c r="BJ15" s="14"/>
      <c r="BK15" s="14"/>
      <c r="BL15" s="14"/>
      <c r="BM15" s="14">
        <f t="shared" si="12"/>
        <v>0</v>
      </c>
      <c r="BN15" s="14" t="e">
        <f t="shared" si="13"/>
        <v>#DIV/0!</v>
      </c>
      <c r="BO15" s="14"/>
      <c r="BP15" s="14"/>
      <c r="BQ15" s="14"/>
      <c r="BR15" s="14"/>
      <c r="BS15" s="14"/>
      <c r="BT15" s="68"/>
      <c r="BU15" s="14"/>
      <c r="BV15" s="14">
        <f t="shared" si="14"/>
        <v>0</v>
      </c>
      <c r="BW15" s="69" t="e">
        <f t="shared" si="15"/>
        <v>#DIV/0!</v>
      </c>
    </row>
    <row r="16" spans="1:75" ht="15" customHeight="1" hidden="1">
      <c r="A16" s="98">
        <v>4</v>
      </c>
      <c r="B16" s="198" t="s">
        <v>31</v>
      </c>
      <c r="C16" s="10" t="s">
        <v>32</v>
      </c>
      <c r="D16" s="11">
        <f>D17*D10</f>
        <v>0</v>
      </c>
      <c r="E16" s="11">
        <f>E17*E10</f>
        <v>0</v>
      </c>
      <c r="F16" s="11"/>
      <c r="G16" s="11"/>
      <c r="H16" s="11"/>
      <c r="I16" s="11">
        <f>I17*I10</f>
        <v>0</v>
      </c>
      <c r="J16" s="11">
        <f>J17*J10</f>
        <v>0</v>
      </c>
      <c r="K16" s="11">
        <f t="shared" si="0"/>
        <v>0</v>
      </c>
      <c r="L16" s="11" t="e">
        <f t="shared" si="1"/>
        <v>#DIV/0!</v>
      </c>
      <c r="M16" s="11">
        <f>M17*M10</f>
        <v>0</v>
      </c>
      <c r="N16" s="11">
        <f>N17*N10</f>
        <v>0</v>
      </c>
      <c r="O16" s="11"/>
      <c r="P16" s="11"/>
      <c r="Q16" s="11"/>
      <c r="R16" s="11">
        <f>R17*R10</f>
        <v>0</v>
      </c>
      <c r="S16" s="11">
        <f>S17*S10</f>
        <v>0</v>
      </c>
      <c r="T16" s="11">
        <f t="shared" si="2"/>
        <v>0</v>
      </c>
      <c r="U16" s="11" t="e">
        <f t="shared" si="3"/>
        <v>#DIV/0!</v>
      </c>
      <c r="V16" s="11">
        <f>V17*V10</f>
        <v>0</v>
      </c>
      <c r="W16" s="11">
        <f>W17*W10</f>
        <v>0</v>
      </c>
      <c r="X16" s="11"/>
      <c r="Y16" s="11"/>
      <c r="Z16" s="11"/>
      <c r="AA16" s="11">
        <f>AA17*AA10</f>
        <v>0</v>
      </c>
      <c r="AB16" s="11">
        <f>AB17*AB10</f>
        <v>0</v>
      </c>
      <c r="AC16" s="11">
        <f t="shared" si="4"/>
        <v>0</v>
      </c>
      <c r="AD16" s="11" t="e">
        <f t="shared" si="5"/>
        <v>#DIV/0!</v>
      </c>
      <c r="AE16" s="11">
        <f>AE17*AE10</f>
        <v>0</v>
      </c>
      <c r="AF16" s="11">
        <f>AF17*AF10</f>
        <v>0</v>
      </c>
      <c r="AG16" s="11">
        <f>AG17*AG10</f>
        <v>0</v>
      </c>
      <c r="AH16" s="11"/>
      <c r="AI16" s="11"/>
      <c r="AJ16" s="11">
        <f>AJ17*AJ10</f>
        <v>0</v>
      </c>
      <c r="AK16" s="11">
        <f>AK17*AK10</f>
        <v>0</v>
      </c>
      <c r="AL16" s="11">
        <f t="shared" si="6"/>
        <v>0</v>
      </c>
      <c r="AM16" s="11" t="e">
        <f t="shared" si="7"/>
        <v>#DIV/0!</v>
      </c>
      <c r="AN16" s="11">
        <f>AN17*AN10</f>
        <v>0</v>
      </c>
      <c r="AO16" s="11">
        <f>AO17*AO10</f>
        <v>0</v>
      </c>
      <c r="AP16" s="11"/>
      <c r="AQ16" s="11"/>
      <c r="AR16" s="11"/>
      <c r="AS16" s="11">
        <f>AS17*AS10</f>
        <v>0</v>
      </c>
      <c r="AT16" s="11">
        <f>AT17*AT10</f>
        <v>0</v>
      </c>
      <c r="AU16" s="11">
        <f t="shared" si="8"/>
        <v>0</v>
      </c>
      <c r="AV16" s="11" t="e">
        <f t="shared" si="9"/>
        <v>#DIV/0!</v>
      </c>
      <c r="AW16" s="11">
        <f>AW17*AW10</f>
        <v>0</v>
      </c>
      <c r="AX16" s="11">
        <f>AX17*AX10</f>
        <v>0</v>
      </c>
      <c r="AY16" s="11"/>
      <c r="AZ16" s="11"/>
      <c r="BA16" s="11"/>
      <c r="BB16" s="11">
        <f>BB17*BB10</f>
        <v>0</v>
      </c>
      <c r="BC16" s="11">
        <f>BC17*BC10</f>
        <v>0</v>
      </c>
      <c r="BD16" s="11">
        <f t="shared" si="10"/>
        <v>0</v>
      </c>
      <c r="BE16" s="11" t="e">
        <f t="shared" si="11"/>
        <v>#DIV/0!</v>
      </c>
      <c r="BF16" s="11">
        <f>BF17*BF10</f>
        <v>0</v>
      </c>
      <c r="BG16" s="11">
        <f>BG17*BG10</f>
        <v>0</v>
      </c>
      <c r="BH16" s="11">
        <f>BH17*BH10</f>
        <v>0</v>
      </c>
      <c r="BI16" s="11"/>
      <c r="BJ16" s="11"/>
      <c r="BK16" s="11">
        <f>BK17*BK10</f>
        <v>0</v>
      </c>
      <c r="BL16" s="11">
        <f>BL17*BL10</f>
        <v>0</v>
      </c>
      <c r="BM16" s="11">
        <f t="shared" si="12"/>
        <v>0</v>
      </c>
      <c r="BN16" s="11" t="e">
        <f t="shared" si="13"/>
        <v>#DIV/0!</v>
      </c>
      <c r="BO16" s="11">
        <f>BO17*BO10</f>
        <v>0</v>
      </c>
      <c r="BP16" s="11">
        <f>BP17*BP10</f>
        <v>0</v>
      </c>
      <c r="BQ16" s="11"/>
      <c r="BR16" s="11"/>
      <c r="BS16" s="11">
        <v>0</v>
      </c>
      <c r="BT16" s="64">
        <f>BT17*BT10</f>
        <v>0</v>
      </c>
      <c r="BU16" s="11">
        <f>BU17*BU10</f>
        <v>0</v>
      </c>
      <c r="BV16" s="11">
        <f t="shared" si="14"/>
        <v>0</v>
      </c>
      <c r="BW16" s="65" t="e">
        <f t="shared" si="15"/>
        <v>#DIV/0!</v>
      </c>
    </row>
    <row r="17" spans="1:75" ht="15" customHeight="1" hidden="1">
      <c r="A17" s="99" t="s">
        <v>33</v>
      </c>
      <c r="B17" s="198"/>
      <c r="C17" s="10" t="s">
        <v>1</v>
      </c>
      <c r="D17" s="15"/>
      <c r="E17" s="15"/>
      <c r="F17" s="15"/>
      <c r="G17" s="15"/>
      <c r="H17" s="15"/>
      <c r="I17" s="15"/>
      <c r="J17" s="15"/>
      <c r="K17" s="15">
        <f t="shared" si="0"/>
        <v>0</v>
      </c>
      <c r="L17" s="15" t="e">
        <f t="shared" si="1"/>
        <v>#DIV/0!</v>
      </c>
      <c r="M17" s="15"/>
      <c r="N17" s="15"/>
      <c r="O17" s="15"/>
      <c r="P17" s="15"/>
      <c r="Q17" s="15"/>
      <c r="R17" s="15"/>
      <c r="S17" s="15"/>
      <c r="T17" s="15">
        <f t="shared" si="2"/>
        <v>0</v>
      </c>
      <c r="U17" s="15" t="e">
        <f t="shared" si="3"/>
        <v>#DIV/0!</v>
      </c>
      <c r="V17" s="15"/>
      <c r="W17" s="15"/>
      <c r="X17" s="15"/>
      <c r="Y17" s="15"/>
      <c r="Z17" s="15"/>
      <c r="AA17" s="15"/>
      <c r="AB17" s="15"/>
      <c r="AC17" s="15">
        <f t="shared" si="4"/>
        <v>0</v>
      </c>
      <c r="AD17" s="15" t="e">
        <f t="shared" si="5"/>
        <v>#DIV/0!</v>
      </c>
      <c r="AE17" s="15"/>
      <c r="AF17" s="15"/>
      <c r="AG17" s="15"/>
      <c r="AH17" s="15"/>
      <c r="AI17" s="15"/>
      <c r="AJ17" s="15"/>
      <c r="AK17" s="15"/>
      <c r="AL17" s="15">
        <f t="shared" si="6"/>
        <v>0</v>
      </c>
      <c r="AM17" s="15" t="e">
        <f t="shared" si="7"/>
        <v>#DIV/0!</v>
      </c>
      <c r="AN17" s="15"/>
      <c r="AO17" s="15"/>
      <c r="AP17" s="15"/>
      <c r="AQ17" s="15"/>
      <c r="AR17" s="15"/>
      <c r="AS17" s="15"/>
      <c r="AT17" s="15"/>
      <c r="AU17" s="15">
        <f t="shared" si="8"/>
        <v>0</v>
      </c>
      <c r="AV17" s="15" t="e">
        <f t="shared" si="9"/>
        <v>#DIV/0!</v>
      </c>
      <c r="AW17" s="15"/>
      <c r="AX17" s="15"/>
      <c r="AY17" s="15"/>
      <c r="AZ17" s="15"/>
      <c r="BA17" s="15"/>
      <c r="BB17" s="15"/>
      <c r="BC17" s="15"/>
      <c r="BD17" s="15">
        <f t="shared" si="10"/>
        <v>0</v>
      </c>
      <c r="BE17" s="15" t="e">
        <f t="shared" si="11"/>
        <v>#DIV/0!</v>
      </c>
      <c r="BF17" s="15"/>
      <c r="BG17" s="15"/>
      <c r="BH17" s="15"/>
      <c r="BI17" s="15"/>
      <c r="BJ17" s="15"/>
      <c r="BK17" s="15"/>
      <c r="BL17" s="15"/>
      <c r="BM17" s="15">
        <f t="shared" si="12"/>
        <v>0</v>
      </c>
      <c r="BN17" s="15" t="e">
        <f t="shared" si="13"/>
        <v>#DIV/0!</v>
      </c>
      <c r="BO17" s="15"/>
      <c r="BP17" s="15"/>
      <c r="BQ17" s="15"/>
      <c r="BR17" s="15"/>
      <c r="BS17" s="15"/>
      <c r="BT17" s="70"/>
      <c r="BU17" s="15"/>
      <c r="BV17" s="15">
        <f t="shared" si="14"/>
        <v>0</v>
      </c>
      <c r="BW17" s="71" t="e">
        <f t="shared" si="15"/>
        <v>#DIV/0!</v>
      </c>
    </row>
    <row r="18" spans="1:75" ht="15.75" hidden="1">
      <c r="A18" s="100">
        <v>5</v>
      </c>
      <c r="B18" s="48" t="s">
        <v>34</v>
      </c>
      <c r="C18" s="10" t="s">
        <v>0</v>
      </c>
      <c r="D18" s="14"/>
      <c r="E18" s="14"/>
      <c r="F18" s="14"/>
      <c r="G18" s="14"/>
      <c r="H18" s="14"/>
      <c r="I18" s="14"/>
      <c r="J18" s="14"/>
      <c r="K18" s="14">
        <f t="shared" si="0"/>
        <v>0</v>
      </c>
      <c r="L18" s="14" t="e">
        <f t="shared" si="1"/>
        <v>#DIV/0!</v>
      </c>
      <c r="M18" s="14"/>
      <c r="N18" s="14"/>
      <c r="O18" s="14"/>
      <c r="P18" s="14"/>
      <c r="Q18" s="14"/>
      <c r="R18" s="14"/>
      <c r="S18" s="14"/>
      <c r="T18" s="14">
        <f t="shared" si="2"/>
        <v>0</v>
      </c>
      <c r="U18" s="14" t="e">
        <f t="shared" si="3"/>
        <v>#DIV/0!</v>
      </c>
      <c r="V18" s="14"/>
      <c r="W18" s="14"/>
      <c r="X18" s="14"/>
      <c r="Y18" s="14"/>
      <c r="Z18" s="14"/>
      <c r="AA18" s="14"/>
      <c r="AB18" s="14"/>
      <c r="AC18" s="14">
        <f t="shared" si="4"/>
        <v>0</v>
      </c>
      <c r="AD18" s="14" t="e">
        <f t="shared" si="5"/>
        <v>#DIV/0!</v>
      </c>
      <c r="AE18" s="14"/>
      <c r="AF18" s="14"/>
      <c r="AG18" s="14"/>
      <c r="AH18" s="14"/>
      <c r="AI18" s="14"/>
      <c r="AJ18" s="14"/>
      <c r="AK18" s="14"/>
      <c r="AL18" s="14">
        <f t="shared" si="6"/>
        <v>0</v>
      </c>
      <c r="AM18" s="14" t="e">
        <f t="shared" si="7"/>
        <v>#DIV/0!</v>
      </c>
      <c r="AN18" s="14"/>
      <c r="AO18" s="14"/>
      <c r="AP18" s="14"/>
      <c r="AQ18" s="14"/>
      <c r="AR18" s="14"/>
      <c r="AS18" s="14"/>
      <c r="AT18" s="14"/>
      <c r="AU18" s="14">
        <f t="shared" si="8"/>
        <v>0</v>
      </c>
      <c r="AV18" s="14" t="e">
        <f t="shared" si="9"/>
        <v>#DIV/0!</v>
      </c>
      <c r="AW18" s="14"/>
      <c r="AX18" s="14"/>
      <c r="AY18" s="14"/>
      <c r="AZ18" s="14"/>
      <c r="BA18" s="14"/>
      <c r="BB18" s="14"/>
      <c r="BC18" s="14"/>
      <c r="BD18" s="14">
        <f t="shared" si="10"/>
        <v>0</v>
      </c>
      <c r="BE18" s="14" t="e">
        <f t="shared" si="11"/>
        <v>#DIV/0!</v>
      </c>
      <c r="BF18" s="14"/>
      <c r="BG18" s="14"/>
      <c r="BH18" s="14"/>
      <c r="BI18" s="14"/>
      <c r="BJ18" s="14"/>
      <c r="BK18" s="14"/>
      <c r="BL18" s="14"/>
      <c r="BM18" s="14">
        <f t="shared" si="12"/>
        <v>0</v>
      </c>
      <c r="BN18" s="14" t="e">
        <f t="shared" si="13"/>
        <v>#DIV/0!</v>
      </c>
      <c r="BO18" s="14"/>
      <c r="BP18" s="14"/>
      <c r="BQ18" s="14"/>
      <c r="BR18" s="14"/>
      <c r="BS18" s="14"/>
      <c r="BT18" s="68"/>
      <c r="BU18" s="14"/>
      <c r="BV18" s="14">
        <f t="shared" si="14"/>
        <v>0</v>
      </c>
      <c r="BW18" s="69" t="e">
        <f t="shared" si="15"/>
        <v>#DIV/0!</v>
      </c>
    </row>
    <row r="19" spans="1:75" ht="15" customHeight="1" hidden="1">
      <c r="A19" s="98">
        <v>6</v>
      </c>
      <c r="B19" s="47" t="s">
        <v>35</v>
      </c>
      <c r="C19" s="10" t="s">
        <v>32</v>
      </c>
      <c r="D19" s="11">
        <f>D10-D15-D16-D18</f>
        <v>0</v>
      </c>
      <c r="E19" s="11">
        <f>E10-E15-E16-E18</f>
        <v>0</v>
      </c>
      <c r="F19" s="11"/>
      <c r="G19" s="11"/>
      <c r="H19" s="11"/>
      <c r="I19" s="11">
        <f>I10-I15-I16-I18</f>
        <v>0</v>
      </c>
      <c r="J19" s="11">
        <f>J10-J15-J16-J18</f>
        <v>0</v>
      </c>
      <c r="K19" s="11">
        <f t="shared" si="0"/>
        <v>0</v>
      </c>
      <c r="L19" s="11" t="e">
        <f t="shared" si="1"/>
        <v>#DIV/0!</v>
      </c>
      <c r="M19" s="11">
        <f>M10-M15-M16-M18</f>
        <v>0</v>
      </c>
      <c r="N19" s="11">
        <f>N10-N15-N16-N18</f>
        <v>0</v>
      </c>
      <c r="O19" s="11"/>
      <c r="P19" s="11"/>
      <c r="Q19" s="11"/>
      <c r="R19" s="11">
        <f>R10-R15-R16-R18</f>
        <v>0</v>
      </c>
      <c r="S19" s="11">
        <f>S10-S15-S16-S18</f>
        <v>0</v>
      </c>
      <c r="T19" s="11">
        <f t="shared" si="2"/>
        <v>0</v>
      </c>
      <c r="U19" s="11" t="e">
        <f t="shared" si="3"/>
        <v>#DIV/0!</v>
      </c>
      <c r="V19" s="11">
        <f>V10-V15-V16-V18</f>
        <v>0</v>
      </c>
      <c r="W19" s="11">
        <f>W10-W15-W16-W18</f>
        <v>0</v>
      </c>
      <c r="X19" s="11"/>
      <c r="Y19" s="11"/>
      <c r="Z19" s="11"/>
      <c r="AA19" s="11">
        <f>AA10-AA15-AA16-AA18</f>
        <v>0</v>
      </c>
      <c r="AB19" s="11">
        <f>AB10-AB15-AB16-AB18</f>
        <v>0</v>
      </c>
      <c r="AC19" s="11">
        <f t="shared" si="4"/>
        <v>0</v>
      </c>
      <c r="AD19" s="11" t="e">
        <f t="shared" si="5"/>
        <v>#DIV/0!</v>
      </c>
      <c r="AE19" s="11">
        <f>AE10-AE15-AE16-AE18</f>
        <v>0</v>
      </c>
      <c r="AF19" s="11">
        <f>AF10-AF15-AF16-AF18</f>
        <v>0</v>
      </c>
      <c r="AG19" s="11">
        <f>AG10-AG15-AG16-AG18</f>
        <v>0</v>
      </c>
      <c r="AH19" s="11"/>
      <c r="AI19" s="11"/>
      <c r="AJ19" s="11">
        <f>AJ10-AJ15-AJ16-AJ18</f>
        <v>0</v>
      </c>
      <c r="AK19" s="11">
        <f>AK10-AK15-AK16-AK18</f>
        <v>0</v>
      </c>
      <c r="AL19" s="11">
        <f t="shared" si="6"/>
        <v>0</v>
      </c>
      <c r="AM19" s="11" t="e">
        <f t="shared" si="7"/>
        <v>#DIV/0!</v>
      </c>
      <c r="AN19" s="11">
        <f>AN10-AN15-AN16-AN18</f>
        <v>0</v>
      </c>
      <c r="AO19" s="11">
        <f>AO10-AO15-AO16-AO18</f>
        <v>0</v>
      </c>
      <c r="AP19" s="11"/>
      <c r="AQ19" s="11"/>
      <c r="AR19" s="11"/>
      <c r="AS19" s="11">
        <f>AS10-AS15-AS16-AS18</f>
        <v>0</v>
      </c>
      <c r="AT19" s="11">
        <f>AT10-AT15-AT16-AT18</f>
        <v>0</v>
      </c>
      <c r="AU19" s="11">
        <f t="shared" si="8"/>
        <v>0</v>
      </c>
      <c r="AV19" s="11" t="e">
        <f t="shared" si="9"/>
        <v>#DIV/0!</v>
      </c>
      <c r="AW19" s="11">
        <f>AW10-AW15-AW16-AW18</f>
        <v>0</v>
      </c>
      <c r="AX19" s="11">
        <f>AX10-AX15-AX16-AX18</f>
        <v>0</v>
      </c>
      <c r="AY19" s="11"/>
      <c r="AZ19" s="11"/>
      <c r="BA19" s="11"/>
      <c r="BB19" s="11">
        <f>BB10-BB15-BB16-BB18</f>
        <v>0</v>
      </c>
      <c r="BC19" s="11">
        <f>BC10-BC15-BC16-BC18</f>
        <v>0</v>
      </c>
      <c r="BD19" s="11">
        <f t="shared" si="10"/>
        <v>0</v>
      </c>
      <c r="BE19" s="11" t="e">
        <f t="shared" si="11"/>
        <v>#DIV/0!</v>
      </c>
      <c r="BF19" s="11">
        <f>BF10-BF15-BF16-BF18</f>
        <v>0</v>
      </c>
      <c r="BG19" s="11">
        <f>BG10-BG15-BG16-BG18</f>
        <v>0</v>
      </c>
      <c r="BH19" s="11">
        <f>BH10-BH15-BH16-BH18</f>
        <v>0</v>
      </c>
      <c r="BI19" s="11"/>
      <c r="BJ19" s="11"/>
      <c r="BK19" s="11">
        <f>BK10-BK15-BK16-BK18</f>
        <v>0</v>
      </c>
      <c r="BL19" s="11">
        <f>BL10-BL15-BL16-BL18</f>
        <v>0</v>
      </c>
      <c r="BM19" s="11">
        <f t="shared" si="12"/>
        <v>0</v>
      </c>
      <c r="BN19" s="11" t="e">
        <f t="shared" si="13"/>
        <v>#DIV/0!</v>
      </c>
      <c r="BO19" s="11">
        <f>BO10-BO15-BO16-BO18</f>
        <v>0</v>
      </c>
      <c r="BP19" s="11">
        <f>BP10-BP15-BP16-BP18</f>
        <v>0</v>
      </c>
      <c r="BQ19" s="11"/>
      <c r="BR19" s="11"/>
      <c r="BS19" s="11">
        <v>0</v>
      </c>
      <c r="BT19" s="64">
        <f>BT10-BT15-BT16-BT18</f>
        <v>0</v>
      </c>
      <c r="BU19" s="11">
        <f>BU10-BU15-BU16-BU18</f>
        <v>0</v>
      </c>
      <c r="BV19" s="11">
        <f t="shared" si="14"/>
        <v>0</v>
      </c>
      <c r="BW19" s="65" t="e">
        <f t="shared" si="15"/>
        <v>#DIV/0!</v>
      </c>
    </row>
    <row r="20" spans="1:75" ht="18.75" hidden="1">
      <c r="A20" s="100">
        <v>7</v>
      </c>
      <c r="B20" s="198" t="s">
        <v>36</v>
      </c>
      <c r="C20" s="10" t="s">
        <v>32</v>
      </c>
      <c r="D20" s="11">
        <f>D19-D22</f>
        <v>0</v>
      </c>
      <c r="E20" s="11">
        <f>E19-E22</f>
        <v>0</v>
      </c>
      <c r="F20" s="11"/>
      <c r="G20" s="11"/>
      <c r="H20" s="11"/>
      <c r="I20" s="11">
        <f>I19-I22</f>
        <v>0</v>
      </c>
      <c r="J20" s="11">
        <f>J19-J22</f>
        <v>0</v>
      </c>
      <c r="K20" s="11">
        <f t="shared" si="0"/>
        <v>0</v>
      </c>
      <c r="L20" s="11" t="e">
        <f t="shared" si="1"/>
        <v>#DIV/0!</v>
      </c>
      <c r="M20" s="11">
        <f>M19-M22</f>
        <v>0</v>
      </c>
      <c r="N20" s="11">
        <f>N19-N22</f>
        <v>0</v>
      </c>
      <c r="O20" s="11"/>
      <c r="P20" s="11"/>
      <c r="Q20" s="11"/>
      <c r="R20" s="11">
        <f>R19-R22</f>
        <v>0</v>
      </c>
      <c r="S20" s="11">
        <f>S19-S22</f>
        <v>0</v>
      </c>
      <c r="T20" s="11">
        <f t="shared" si="2"/>
        <v>0</v>
      </c>
      <c r="U20" s="11" t="e">
        <f t="shared" si="3"/>
        <v>#DIV/0!</v>
      </c>
      <c r="V20" s="11">
        <f>V19-V22</f>
        <v>0</v>
      </c>
      <c r="W20" s="11">
        <f>W19-W22</f>
        <v>0</v>
      </c>
      <c r="X20" s="11"/>
      <c r="Y20" s="11"/>
      <c r="Z20" s="11"/>
      <c r="AA20" s="11">
        <f>AA19-AA22</f>
        <v>0</v>
      </c>
      <c r="AB20" s="11">
        <f>AB19-AB22</f>
        <v>0</v>
      </c>
      <c r="AC20" s="11">
        <f t="shared" si="4"/>
        <v>0</v>
      </c>
      <c r="AD20" s="11" t="e">
        <f t="shared" si="5"/>
        <v>#DIV/0!</v>
      </c>
      <c r="AE20" s="11">
        <f>AE19-AE22</f>
        <v>0</v>
      </c>
      <c r="AF20" s="11">
        <f>AF19-AF22</f>
        <v>0</v>
      </c>
      <c r="AG20" s="11">
        <f>AG19-AG22</f>
        <v>0</v>
      </c>
      <c r="AH20" s="11"/>
      <c r="AI20" s="11"/>
      <c r="AJ20" s="11">
        <f>AJ19-AJ22</f>
        <v>0</v>
      </c>
      <c r="AK20" s="11">
        <f>AK19-AK22</f>
        <v>0</v>
      </c>
      <c r="AL20" s="11">
        <f t="shared" si="6"/>
        <v>0</v>
      </c>
      <c r="AM20" s="11" t="e">
        <f t="shared" si="7"/>
        <v>#DIV/0!</v>
      </c>
      <c r="AN20" s="11">
        <f>AN19-AN22</f>
        <v>0</v>
      </c>
      <c r="AO20" s="11">
        <f>AO19-AO22</f>
        <v>0</v>
      </c>
      <c r="AP20" s="11"/>
      <c r="AQ20" s="11"/>
      <c r="AR20" s="11"/>
      <c r="AS20" s="11">
        <f>AS19-AS22</f>
        <v>0</v>
      </c>
      <c r="AT20" s="11">
        <f>AT19-AT22</f>
        <v>0</v>
      </c>
      <c r="AU20" s="11">
        <f t="shared" si="8"/>
        <v>0</v>
      </c>
      <c r="AV20" s="11" t="e">
        <f t="shared" si="9"/>
        <v>#DIV/0!</v>
      </c>
      <c r="AW20" s="11">
        <f>AW19-AW22</f>
        <v>0</v>
      </c>
      <c r="AX20" s="11">
        <f>AX19-AX22</f>
        <v>0</v>
      </c>
      <c r="AY20" s="11"/>
      <c r="AZ20" s="11"/>
      <c r="BA20" s="11"/>
      <c r="BB20" s="11">
        <f>BB19-BB22</f>
        <v>0</v>
      </c>
      <c r="BC20" s="11">
        <f>BC19-BC22</f>
        <v>0</v>
      </c>
      <c r="BD20" s="11">
        <f t="shared" si="10"/>
        <v>0</v>
      </c>
      <c r="BE20" s="11" t="e">
        <f t="shared" si="11"/>
        <v>#DIV/0!</v>
      </c>
      <c r="BF20" s="11">
        <f>BF19-BF22</f>
        <v>0</v>
      </c>
      <c r="BG20" s="11">
        <f>BG19-BG22</f>
        <v>0</v>
      </c>
      <c r="BH20" s="11">
        <f>BH19-BH22</f>
        <v>0</v>
      </c>
      <c r="BI20" s="11"/>
      <c r="BJ20" s="11"/>
      <c r="BK20" s="11">
        <f>BK19-BK22</f>
        <v>0</v>
      </c>
      <c r="BL20" s="11">
        <f>BL19-BL22</f>
        <v>0</v>
      </c>
      <c r="BM20" s="11">
        <f t="shared" si="12"/>
        <v>0</v>
      </c>
      <c r="BN20" s="11" t="e">
        <f t="shared" si="13"/>
        <v>#DIV/0!</v>
      </c>
      <c r="BO20" s="11">
        <f>BO19-BO22</f>
        <v>0</v>
      </c>
      <c r="BP20" s="11">
        <f>BP19-BP22</f>
        <v>0</v>
      </c>
      <c r="BQ20" s="11"/>
      <c r="BR20" s="11"/>
      <c r="BS20" s="11">
        <v>0</v>
      </c>
      <c r="BT20" s="64">
        <f>BT19-BT22</f>
        <v>0</v>
      </c>
      <c r="BU20" s="11">
        <f>BU19-BU22</f>
        <v>0</v>
      </c>
      <c r="BV20" s="11">
        <f t="shared" si="14"/>
        <v>0</v>
      </c>
      <c r="BW20" s="65" t="e">
        <f t="shared" si="15"/>
        <v>#DIV/0!</v>
      </c>
    </row>
    <row r="21" spans="1:75" ht="15.75" hidden="1">
      <c r="A21" s="99" t="s">
        <v>37</v>
      </c>
      <c r="B21" s="198"/>
      <c r="C21" s="10" t="s">
        <v>1</v>
      </c>
      <c r="D21" s="16">
        <f>IF(D10=0,0,D20/D10)</f>
        <v>0</v>
      </c>
      <c r="E21" s="16">
        <f>IF(E10=0,0,E20/E10)</f>
        <v>0</v>
      </c>
      <c r="F21" s="16"/>
      <c r="G21" s="16"/>
      <c r="H21" s="16"/>
      <c r="I21" s="16">
        <f>IF(I10=0,0,I20/I10)</f>
        <v>0</v>
      </c>
      <c r="J21" s="16">
        <f>IF(J10=0,0,J20/J10)</f>
        <v>0</v>
      </c>
      <c r="K21" s="16">
        <f t="shared" si="0"/>
        <v>0</v>
      </c>
      <c r="L21" s="16" t="e">
        <f t="shared" si="1"/>
        <v>#DIV/0!</v>
      </c>
      <c r="M21" s="16">
        <f>IF(M10=0,0,M20/M10)</f>
        <v>0</v>
      </c>
      <c r="N21" s="16">
        <f>IF(N10=0,0,N20/N10)</f>
        <v>0</v>
      </c>
      <c r="O21" s="16"/>
      <c r="P21" s="16"/>
      <c r="Q21" s="16"/>
      <c r="R21" s="16">
        <f>IF(R10=0,0,R20/R10)</f>
        <v>0</v>
      </c>
      <c r="S21" s="16">
        <f>IF(S10=0,0,S20/S10)</f>
        <v>0</v>
      </c>
      <c r="T21" s="16">
        <f t="shared" si="2"/>
        <v>0</v>
      </c>
      <c r="U21" s="16" t="e">
        <f t="shared" si="3"/>
        <v>#DIV/0!</v>
      </c>
      <c r="V21" s="16">
        <f>IF(V10=0,0,V20/V10)</f>
        <v>0</v>
      </c>
      <c r="W21" s="16">
        <f>IF(W10=0,0,W20/W10)</f>
        <v>0</v>
      </c>
      <c r="X21" s="16"/>
      <c r="Y21" s="16"/>
      <c r="Z21" s="16"/>
      <c r="AA21" s="16">
        <f>IF(AA10=0,0,AA20/AA10)</f>
        <v>0</v>
      </c>
      <c r="AB21" s="16">
        <f>IF(AB10=0,0,AB20/AB10)</f>
        <v>0</v>
      </c>
      <c r="AC21" s="16">
        <f t="shared" si="4"/>
        <v>0</v>
      </c>
      <c r="AD21" s="16" t="e">
        <f t="shared" si="5"/>
        <v>#DIV/0!</v>
      </c>
      <c r="AE21" s="16">
        <f>IF(AE10=0,0,AE20/AE10)</f>
        <v>0</v>
      </c>
      <c r="AF21" s="16">
        <f>IF(AF10=0,0,AF20/AF10)</f>
        <v>0</v>
      </c>
      <c r="AG21" s="16">
        <f>IF(AG10=0,0,AG20/AG10)</f>
        <v>0</v>
      </c>
      <c r="AH21" s="16"/>
      <c r="AI21" s="16"/>
      <c r="AJ21" s="16">
        <f>IF(AJ10=0,0,AJ20/AJ10)</f>
        <v>0</v>
      </c>
      <c r="AK21" s="16">
        <f>IF(AK10=0,0,AK20/AK10)</f>
        <v>0</v>
      </c>
      <c r="AL21" s="16">
        <f t="shared" si="6"/>
        <v>0</v>
      </c>
      <c r="AM21" s="16" t="e">
        <f t="shared" si="7"/>
        <v>#DIV/0!</v>
      </c>
      <c r="AN21" s="16">
        <f>IF(AN10=0,0,AN20/AN10)</f>
        <v>0</v>
      </c>
      <c r="AO21" s="16">
        <f>IF(AO10=0,0,AO20/AO10)</f>
        <v>0</v>
      </c>
      <c r="AP21" s="16"/>
      <c r="AQ21" s="16"/>
      <c r="AR21" s="16"/>
      <c r="AS21" s="16">
        <f>IF(AS10=0,0,AS20/AS10)</f>
        <v>0</v>
      </c>
      <c r="AT21" s="16">
        <f>IF(AT10=0,0,AT20/AT10)</f>
        <v>0</v>
      </c>
      <c r="AU21" s="16">
        <f t="shared" si="8"/>
        <v>0</v>
      </c>
      <c r="AV21" s="16" t="e">
        <f t="shared" si="9"/>
        <v>#DIV/0!</v>
      </c>
      <c r="AW21" s="16">
        <f>IF(AW10=0,0,AW20/AW10)</f>
        <v>0</v>
      </c>
      <c r="AX21" s="16">
        <f>IF(AX10=0,0,AX20/AX10)</f>
        <v>0</v>
      </c>
      <c r="AY21" s="16"/>
      <c r="AZ21" s="16"/>
      <c r="BA21" s="16"/>
      <c r="BB21" s="16">
        <f>IF(BB10=0,0,BB20/BB10)</f>
        <v>0</v>
      </c>
      <c r="BC21" s="16">
        <f>IF(BC10=0,0,BC20/BC10)</f>
        <v>0</v>
      </c>
      <c r="BD21" s="16">
        <f t="shared" si="10"/>
        <v>0</v>
      </c>
      <c r="BE21" s="16" t="e">
        <f t="shared" si="11"/>
        <v>#DIV/0!</v>
      </c>
      <c r="BF21" s="16">
        <f>IF(BF10=0,0,BF20/BF10)</f>
        <v>0</v>
      </c>
      <c r="BG21" s="16">
        <f>IF(BG10=0,0,BG20/BG10)</f>
        <v>0</v>
      </c>
      <c r="BH21" s="16">
        <f>IF(BH10=0,0,BH20/BH10)</f>
        <v>0</v>
      </c>
      <c r="BI21" s="16"/>
      <c r="BJ21" s="16"/>
      <c r="BK21" s="16">
        <f>IF(BK10=0,0,BK20/BK10)</f>
        <v>0</v>
      </c>
      <c r="BL21" s="16">
        <f>IF(BL10=0,0,BL20/BL10)</f>
        <v>0</v>
      </c>
      <c r="BM21" s="16">
        <f t="shared" si="12"/>
        <v>0</v>
      </c>
      <c r="BN21" s="16" t="e">
        <f t="shared" si="13"/>
        <v>#DIV/0!</v>
      </c>
      <c r="BO21" s="16">
        <f>IF(BO10=0,0,BO20/BO10)</f>
        <v>0</v>
      </c>
      <c r="BP21" s="16">
        <f>IF(BP10=0,0,BP20/BP10)</f>
        <v>0</v>
      </c>
      <c r="BQ21" s="16"/>
      <c r="BR21" s="16"/>
      <c r="BS21" s="16">
        <v>0</v>
      </c>
      <c r="BT21" s="72">
        <f>IF(BT10=0,0,BT20/BT10)</f>
        <v>0</v>
      </c>
      <c r="BU21" s="16">
        <f>IF(BU10=0,0,BU20/BU10)</f>
        <v>0</v>
      </c>
      <c r="BV21" s="16">
        <f t="shared" si="14"/>
        <v>0</v>
      </c>
      <c r="BW21" s="73" t="e">
        <f t="shared" si="15"/>
        <v>#DIV/0!</v>
      </c>
    </row>
    <row r="22" spans="1:75" ht="18.75" hidden="1">
      <c r="A22" s="100">
        <v>8</v>
      </c>
      <c r="B22" s="9" t="s">
        <v>38</v>
      </c>
      <c r="C22" s="10" t="s">
        <v>32</v>
      </c>
      <c r="D22" s="11">
        <f>SUM(D23:D24)</f>
        <v>0</v>
      </c>
      <c r="E22" s="11">
        <f>SUM(E23:E24)</f>
        <v>0</v>
      </c>
      <c r="F22" s="11"/>
      <c r="G22" s="11"/>
      <c r="H22" s="11"/>
      <c r="I22" s="11">
        <f>SUM(I23:I24)</f>
        <v>0</v>
      </c>
      <c r="J22" s="11">
        <f>SUM(J23:J24)</f>
        <v>0</v>
      </c>
      <c r="K22" s="11">
        <f t="shared" si="0"/>
        <v>0</v>
      </c>
      <c r="L22" s="11" t="e">
        <f t="shared" si="1"/>
        <v>#DIV/0!</v>
      </c>
      <c r="M22" s="11">
        <f>SUM(M23:M24)</f>
        <v>0</v>
      </c>
      <c r="N22" s="11">
        <f>SUM(N23:N24)</f>
        <v>0</v>
      </c>
      <c r="O22" s="11"/>
      <c r="P22" s="11"/>
      <c r="Q22" s="11"/>
      <c r="R22" s="11">
        <f>SUM(R23:R24)</f>
        <v>0</v>
      </c>
      <c r="S22" s="11">
        <f>SUM(S23:S24)</f>
        <v>0</v>
      </c>
      <c r="T22" s="11">
        <f t="shared" si="2"/>
        <v>0</v>
      </c>
      <c r="U22" s="11" t="e">
        <f t="shared" si="3"/>
        <v>#DIV/0!</v>
      </c>
      <c r="V22" s="11">
        <f>SUM(V23:V24)</f>
        <v>0</v>
      </c>
      <c r="W22" s="11">
        <f>SUM(W23:W24)</f>
        <v>0</v>
      </c>
      <c r="X22" s="11"/>
      <c r="Y22" s="11"/>
      <c r="Z22" s="11"/>
      <c r="AA22" s="11">
        <f>SUM(AA23:AA24)</f>
        <v>0</v>
      </c>
      <c r="AB22" s="11">
        <f>SUM(AB23:AB24)</f>
        <v>0</v>
      </c>
      <c r="AC22" s="11">
        <f t="shared" si="4"/>
        <v>0</v>
      </c>
      <c r="AD22" s="11" t="e">
        <f t="shared" si="5"/>
        <v>#DIV/0!</v>
      </c>
      <c r="AE22" s="11">
        <f>SUM(AE23:AE24)</f>
        <v>0</v>
      </c>
      <c r="AF22" s="11">
        <f>SUM(AF23:AF24)</f>
        <v>0</v>
      </c>
      <c r="AG22" s="11">
        <f>SUM(AG23:AG24)</f>
        <v>0</v>
      </c>
      <c r="AH22" s="11"/>
      <c r="AI22" s="11"/>
      <c r="AJ22" s="11">
        <f>SUM(AJ23:AJ24)</f>
        <v>0</v>
      </c>
      <c r="AK22" s="11">
        <f>SUM(AK23:AK24)</f>
        <v>0</v>
      </c>
      <c r="AL22" s="11">
        <f t="shared" si="6"/>
        <v>0</v>
      </c>
      <c r="AM22" s="11" t="e">
        <f t="shared" si="7"/>
        <v>#DIV/0!</v>
      </c>
      <c r="AN22" s="11">
        <f>SUM(AN23:AN24)</f>
        <v>0</v>
      </c>
      <c r="AO22" s="11">
        <f>SUM(AO23:AO24)</f>
        <v>0</v>
      </c>
      <c r="AP22" s="11"/>
      <c r="AQ22" s="11"/>
      <c r="AR22" s="11"/>
      <c r="AS22" s="11">
        <f>SUM(AS23:AS24)</f>
        <v>0</v>
      </c>
      <c r="AT22" s="11">
        <f>SUM(AT23:AT24)</f>
        <v>0</v>
      </c>
      <c r="AU22" s="11">
        <f t="shared" si="8"/>
        <v>0</v>
      </c>
      <c r="AV22" s="11" t="e">
        <f t="shared" si="9"/>
        <v>#DIV/0!</v>
      </c>
      <c r="AW22" s="11">
        <f>SUM(AW23:AW24)</f>
        <v>0</v>
      </c>
      <c r="AX22" s="11">
        <f>SUM(AX23:AX24)</f>
        <v>0</v>
      </c>
      <c r="AY22" s="11"/>
      <c r="AZ22" s="11"/>
      <c r="BA22" s="11"/>
      <c r="BB22" s="11">
        <f>SUM(BB23:BB24)</f>
        <v>0</v>
      </c>
      <c r="BC22" s="11">
        <f>SUM(BC23:BC24)</f>
        <v>0</v>
      </c>
      <c r="BD22" s="11">
        <f t="shared" si="10"/>
        <v>0</v>
      </c>
      <c r="BE22" s="11" t="e">
        <f t="shared" si="11"/>
        <v>#DIV/0!</v>
      </c>
      <c r="BF22" s="11">
        <f>SUM(BF23:BF24)</f>
        <v>0</v>
      </c>
      <c r="BG22" s="11">
        <f>SUM(BG23:BG24)</f>
        <v>0</v>
      </c>
      <c r="BH22" s="11">
        <f>SUM(BH23:BH24)</f>
        <v>0</v>
      </c>
      <c r="BI22" s="11"/>
      <c r="BJ22" s="11"/>
      <c r="BK22" s="11">
        <f>SUM(BK23:BK24)</f>
        <v>0</v>
      </c>
      <c r="BL22" s="11">
        <f>SUM(BL23:BL24)</f>
        <v>0</v>
      </c>
      <c r="BM22" s="11">
        <f t="shared" si="12"/>
        <v>0</v>
      </c>
      <c r="BN22" s="11" t="e">
        <f t="shared" si="13"/>
        <v>#DIV/0!</v>
      </c>
      <c r="BO22" s="11">
        <f>SUM(BO23:BO24)</f>
        <v>0</v>
      </c>
      <c r="BP22" s="11">
        <f>SUM(BP23:BP24)</f>
        <v>0</v>
      </c>
      <c r="BQ22" s="11"/>
      <c r="BR22" s="11"/>
      <c r="BS22" s="11">
        <v>0</v>
      </c>
      <c r="BT22" s="64">
        <f>SUM(BT23:BT24)</f>
        <v>0</v>
      </c>
      <c r="BU22" s="11">
        <f>SUM(BU23:BU24)</f>
        <v>0</v>
      </c>
      <c r="BV22" s="11">
        <f t="shared" si="14"/>
        <v>0</v>
      </c>
      <c r="BW22" s="65" t="e">
        <f t="shared" si="15"/>
        <v>#DIV/0!</v>
      </c>
    </row>
    <row r="23" spans="1:75" ht="18.75" hidden="1">
      <c r="A23" s="99" t="s">
        <v>39</v>
      </c>
      <c r="B23" s="48" t="s">
        <v>40</v>
      </c>
      <c r="C23" s="10" t="s">
        <v>32</v>
      </c>
      <c r="D23" s="13"/>
      <c r="E23" s="13"/>
      <c r="F23" s="13"/>
      <c r="G23" s="13"/>
      <c r="H23" s="13"/>
      <c r="I23" s="13"/>
      <c r="J23" s="13"/>
      <c r="K23" s="13">
        <f t="shared" si="0"/>
        <v>0</v>
      </c>
      <c r="L23" s="13" t="e">
        <f t="shared" si="1"/>
        <v>#DIV/0!</v>
      </c>
      <c r="M23" s="13"/>
      <c r="N23" s="13"/>
      <c r="O23" s="13"/>
      <c r="P23" s="13"/>
      <c r="Q23" s="13"/>
      <c r="R23" s="13"/>
      <c r="S23" s="13"/>
      <c r="T23" s="13">
        <f t="shared" si="2"/>
        <v>0</v>
      </c>
      <c r="U23" s="13" t="e">
        <f t="shared" si="3"/>
        <v>#DIV/0!</v>
      </c>
      <c r="V23" s="13"/>
      <c r="W23" s="13"/>
      <c r="X23" s="13"/>
      <c r="Y23" s="13"/>
      <c r="Z23" s="13"/>
      <c r="AA23" s="13"/>
      <c r="AB23" s="13"/>
      <c r="AC23" s="13">
        <f t="shared" si="4"/>
        <v>0</v>
      </c>
      <c r="AD23" s="13" t="e">
        <f t="shared" si="5"/>
        <v>#DIV/0!</v>
      </c>
      <c r="AE23" s="13"/>
      <c r="AF23" s="13"/>
      <c r="AG23" s="13"/>
      <c r="AH23" s="13"/>
      <c r="AI23" s="13"/>
      <c r="AJ23" s="13"/>
      <c r="AK23" s="13"/>
      <c r="AL23" s="13">
        <f t="shared" si="6"/>
        <v>0</v>
      </c>
      <c r="AM23" s="13" t="e">
        <f t="shared" si="7"/>
        <v>#DIV/0!</v>
      </c>
      <c r="AN23" s="13"/>
      <c r="AO23" s="13"/>
      <c r="AP23" s="13"/>
      <c r="AQ23" s="13"/>
      <c r="AR23" s="13"/>
      <c r="AS23" s="13"/>
      <c r="AT23" s="13"/>
      <c r="AU23" s="13">
        <f t="shared" si="8"/>
        <v>0</v>
      </c>
      <c r="AV23" s="13" t="e">
        <f t="shared" si="9"/>
        <v>#DIV/0!</v>
      </c>
      <c r="AW23" s="13"/>
      <c r="AX23" s="13"/>
      <c r="AY23" s="13"/>
      <c r="AZ23" s="13"/>
      <c r="BA23" s="13"/>
      <c r="BB23" s="13"/>
      <c r="BC23" s="13"/>
      <c r="BD23" s="13">
        <f t="shared" si="10"/>
        <v>0</v>
      </c>
      <c r="BE23" s="13" t="e">
        <f t="shared" si="11"/>
        <v>#DIV/0!</v>
      </c>
      <c r="BF23" s="13"/>
      <c r="BG23" s="13"/>
      <c r="BH23" s="13"/>
      <c r="BI23" s="13"/>
      <c r="BJ23" s="13"/>
      <c r="BK23" s="13"/>
      <c r="BL23" s="13"/>
      <c r="BM23" s="13">
        <f t="shared" si="12"/>
        <v>0</v>
      </c>
      <c r="BN23" s="13" t="e">
        <f t="shared" si="13"/>
        <v>#DIV/0!</v>
      </c>
      <c r="BO23" s="13"/>
      <c r="BP23" s="13"/>
      <c r="BQ23" s="13"/>
      <c r="BR23" s="13"/>
      <c r="BS23" s="13"/>
      <c r="BT23" s="66"/>
      <c r="BU23" s="13"/>
      <c r="BV23" s="13">
        <f t="shared" si="14"/>
        <v>0</v>
      </c>
      <c r="BW23" s="67" t="e">
        <f t="shared" si="15"/>
        <v>#DIV/0!</v>
      </c>
    </row>
    <row r="24" spans="1:75" ht="15.75" hidden="1">
      <c r="A24" s="99" t="s">
        <v>41</v>
      </c>
      <c r="B24" s="48" t="s">
        <v>42</v>
      </c>
      <c r="C24" s="10" t="s">
        <v>32</v>
      </c>
      <c r="D24" s="17"/>
      <c r="E24" s="17"/>
      <c r="F24" s="17"/>
      <c r="G24" s="17"/>
      <c r="H24" s="17"/>
      <c r="I24" s="17"/>
      <c r="J24" s="17"/>
      <c r="K24" s="17">
        <f t="shared" si="0"/>
        <v>0</v>
      </c>
      <c r="L24" s="17" t="e">
        <f t="shared" si="1"/>
        <v>#DIV/0!</v>
      </c>
      <c r="M24" s="17"/>
      <c r="N24" s="17"/>
      <c r="O24" s="17"/>
      <c r="P24" s="17"/>
      <c r="Q24" s="17"/>
      <c r="R24" s="17"/>
      <c r="S24" s="17"/>
      <c r="T24" s="17">
        <f t="shared" si="2"/>
        <v>0</v>
      </c>
      <c r="U24" s="17" t="e">
        <f t="shared" si="3"/>
        <v>#DIV/0!</v>
      </c>
      <c r="V24" s="17"/>
      <c r="W24" s="17"/>
      <c r="X24" s="17"/>
      <c r="Y24" s="17"/>
      <c r="Z24" s="17"/>
      <c r="AA24" s="17"/>
      <c r="AB24" s="17"/>
      <c r="AC24" s="17">
        <f t="shared" si="4"/>
        <v>0</v>
      </c>
      <c r="AD24" s="17" t="e">
        <f t="shared" si="5"/>
        <v>#DIV/0!</v>
      </c>
      <c r="AE24" s="17"/>
      <c r="AF24" s="17"/>
      <c r="AG24" s="17"/>
      <c r="AH24" s="17"/>
      <c r="AI24" s="17"/>
      <c r="AJ24" s="17"/>
      <c r="AK24" s="17"/>
      <c r="AL24" s="17">
        <f t="shared" si="6"/>
        <v>0</v>
      </c>
      <c r="AM24" s="17" t="e">
        <f t="shared" si="7"/>
        <v>#DIV/0!</v>
      </c>
      <c r="AN24" s="17"/>
      <c r="AO24" s="17"/>
      <c r="AP24" s="17"/>
      <c r="AQ24" s="17"/>
      <c r="AR24" s="17"/>
      <c r="AS24" s="17"/>
      <c r="AT24" s="17"/>
      <c r="AU24" s="17">
        <f t="shared" si="8"/>
        <v>0</v>
      </c>
      <c r="AV24" s="17" t="e">
        <f t="shared" si="9"/>
        <v>#DIV/0!</v>
      </c>
      <c r="AW24" s="17"/>
      <c r="AX24" s="17"/>
      <c r="AY24" s="17"/>
      <c r="AZ24" s="17"/>
      <c r="BA24" s="17"/>
      <c r="BB24" s="17"/>
      <c r="BC24" s="17"/>
      <c r="BD24" s="17">
        <f t="shared" si="10"/>
        <v>0</v>
      </c>
      <c r="BE24" s="17" t="e">
        <f t="shared" si="11"/>
        <v>#DIV/0!</v>
      </c>
      <c r="BF24" s="17"/>
      <c r="BG24" s="17"/>
      <c r="BH24" s="17"/>
      <c r="BI24" s="17"/>
      <c r="BJ24" s="17"/>
      <c r="BK24" s="17"/>
      <c r="BL24" s="17"/>
      <c r="BM24" s="17">
        <f t="shared" si="12"/>
        <v>0</v>
      </c>
      <c r="BN24" s="17" t="e">
        <f t="shared" si="13"/>
        <v>#DIV/0!</v>
      </c>
      <c r="BO24" s="17"/>
      <c r="BP24" s="17"/>
      <c r="BQ24" s="17"/>
      <c r="BR24" s="17"/>
      <c r="BS24" s="17"/>
      <c r="BT24" s="74"/>
      <c r="BU24" s="17"/>
      <c r="BV24" s="17">
        <f t="shared" si="14"/>
        <v>0</v>
      </c>
      <c r="BW24" s="75" t="e">
        <f t="shared" si="15"/>
        <v>#DIV/0!</v>
      </c>
    </row>
    <row r="25" spans="1:75" ht="31.5" hidden="1">
      <c r="A25" s="99" t="s">
        <v>43</v>
      </c>
      <c r="B25" s="18" t="s">
        <v>44</v>
      </c>
      <c r="C25" s="10" t="s">
        <v>32</v>
      </c>
      <c r="D25" s="17"/>
      <c r="E25" s="17"/>
      <c r="F25" s="17"/>
      <c r="G25" s="17"/>
      <c r="H25" s="17"/>
      <c r="I25" s="17"/>
      <c r="J25" s="17"/>
      <c r="K25" s="17">
        <f t="shared" si="0"/>
        <v>0</v>
      </c>
      <c r="L25" s="17" t="e">
        <f t="shared" si="1"/>
        <v>#DIV/0!</v>
      </c>
      <c r="M25" s="17"/>
      <c r="N25" s="17"/>
      <c r="O25" s="17"/>
      <c r="P25" s="17"/>
      <c r="Q25" s="17"/>
      <c r="R25" s="17"/>
      <c r="S25" s="17"/>
      <c r="T25" s="17">
        <f t="shared" si="2"/>
        <v>0</v>
      </c>
      <c r="U25" s="17" t="e">
        <f t="shared" si="3"/>
        <v>#DIV/0!</v>
      </c>
      <c r="V25" s="17"/>
      <c r="W25" s="17"/>
      <c r="X25" s="17"/>
      <c r="Y25" s="17"/>
      <c r="Z25" s="17"/>
      <c r="AA25" s="17"/>
      <c r="AB25" s="17"/>
      <c r="AC25" s="17">
        <f t="shared" si="4"/>
        <v>0</v>
      </c>
      <c r="AD25" s="17" t="e">
        <f t="shared" si="5"/>
        <v>#DIV/0!</v>
      </c>
      <c r="AE25" s="17"/>
      <c r="AF25" s="17"/>
      <c r="AG25" s="17"/>
      <c r="AH25" s="17"/>
      <c r="AI25" s="17"/>
      <c r="AJ25" s="17"/>
      <c r="AK25" s="17"/>
      <c r="AL25" s="17">
        <f t="shared" si="6"/>
        <v>0</v>
      </c>
      <c r="AM25" s="17" t="e">
        <f t="shared" si="7"/>
        <v>#DIV/0!</v>
      </c>
      <c r="AN25" s="17"/>
      <c r="AO25" s="17"/>
      <c r="AP25" s="17"/>
      <c r="AQ25" s="17"/>
      <c r="AR25" s="17"/>
      <c r="AS25" s="17"/>
      <c r="AT25" s="17"/>
      <c r="AU25" s="17">
        <f t="shared" si="8"/>
        <v>0</v>
      </c>
      <c r="AV25" s="17" t="e">
        <f t="shared" si="9"/>
        <v>#DIV/0!</v>
      </c>
      <c r="AW25" s="17"/>
      <c r="AX25" s="17"/>
      <c r="AY25" s="17"/>
      <c r="AZ25" s="17"/>
      <c r="BA25" s="17"/>
      <c r="BB25" s="17"/>
      <c r="BC25" s="17"/>
      <c r="BD25" s="17">
        <f t="shared" si="10"/>
        <v>0</v>
      </c>
      <c r="BE25" s="17" t="e">
        <f t="shared" si="11"/>
        <v>#DIV/0!</v>
      </c>
      <c r="BF25" s="17"/>
      <c r="BG25" s="17"/>
      <c r="BH25" s="17"/>
      <c r="BI25" s="17"/>
      <c r="BJ25" s="17"/>
      <c r="BK25" s="17"/>
      <c r="BL25" s="17"/>
      <c r="BM25" s="17">
        <f t="shared" si="12"/>
        <v>0</v>
      </c>
      <c r="BN25" s="17" t="e">
        <f t="shared" si="13"/>
        <v>#DIV/0!</v>
      </c>
      <c r="BO25" s="17"/>
      <c r="BP25" s="17"/>
      <c r="BQ25" s="17"/>
      <c r="BR25" s="17"/>
      <c r="BS25" s="17"/>
      <c r="BT25" s="74"/>
      <c r="BU25" s="17"/>
      <c r="BV25" s="17">
        <f t="shared" si="14"/>
        <v>0</v>
      </c>
      <c r="BW25" s="75" t="e">
        <f t="shared" si="15"/>
        <v>#DIV/0!</v>
      </c>
    </row>
    <row r="26" spans="1:75" ht="47.25" hidden="1">
      <c r="A26" s="100">
        <v>10</v>
      </c>
      <c r="B26" s="19" t="s">
        <v>45</v>
      </c>
      <c r="C26" s="10" t="s">
        <v>32</v>
      </c>
      <c r="D26" s="17"/>
      <c r="E26" s="17"/>
      <c r="F26" s="17"/>
      <c r="G26" s="17"/>
      <c r="H26" s="17"/>
      <c r="I26" s="17"/>
      <c r="J26" s="17"/>
      <c r="K26" s="17">
        <f t="shared" si="0"/>
        <v>0</v>
      </c>
      <c r="L26" s="17" t="e">
        <f t="shared" si="1"/>
        <v>#DIV/0!</v>
      </c>
      <c r="M26" s="17"/>
      <c r="N26" s="17"/>
      <c r="O26" s="17"/>
      <c r="P26" s="17"/>
      <c r="Q26" s="17"/>
      <c r="R26" s="17"/>
      <c r="S26" s="17"/>
      <c r="T26" s="17">
        <f t="shared" si="2"/>
        <v>0</v>
      </c>
      <c r="U26" s="17" t="e">
        <f t="shared" si="3"/>
        <v>#DIV/0!</v>
      </c>
      <c r="V26" s="17"/>
      <c r="W26" s="17"/>
      <c r="X26" s="17"/>
      <c r="Y26" s="17"/>
      <c r="Z26" s="17"/>
      <c r="AA26" s="17"/>
      <c r="AB26" s="17"/>
      <c r="AC26" s="17">
        <f t="shared" si="4"/>
        <v>0</v>
      </c>
      <c r="AD26" s="17" t="e">
        <f t="shared" si="5"/>
        <v>#DIV/0!</v>
      </c>
      <c r="AE26" s="17"/>
      <c r="AF26" s="17"/>
      <c r="AG26" s="17"/>
      <c r="AH26" s="17"/>
      <c r="AI26" s="17"/>
      <c r="AJ26" s="17"/>
      <c r="AK26" s="17"/>
      <c r="AL26" s="17">
        <f t="shared" si="6"/>
        <v>0</v>
      </c>
      <c r="AM26" s="17" t="e">
        <f t="shared" si="7"/>
        <v>#DIV/0!</v>
      </c>
      <c r="AN26" s="17"/>
      <c r="AO26" s="17"/>
      <c r="AP26" s="17"/>
      <c r="AQ26" s="17"/>
      <c r="AR26" s="17"/>
      <c r="AS26" s="17"/>
      <c r="AT26" s="17"/>
      <c r="AU26" s="17">
        <f t="shared" si="8"/>
        <v>0</v>
      </c>
      <c r="AV26" s="17" t="e">
        <f t="shared" si="9"/>
        <v>#DIV/0!</v>
      </c>
      <c r="AW26" s="17"/>
      <c r="AX26" s="17"/>
      <c r="AY26" s="17"/>
      <c r="AZ26" s="17"/>
      <c r="BA26" s="17"/>
      <c r="BB26" s="17"/>
      <c r="BC26" s="17"/>
      <c r="BD26" s="17">
        <f t="shared" si="10"/>
        <v>0</v>
      </c>
      <c r="BE26" s="17" t="e">
        <f t="shared" si="11"/>
        <v>#DIV/0!</v>
      </c>
      <c r="BF26" s="17"/>
      <c r="BG26" s="17"/>
      <c r="BH26" s="17"/>
      <c r="BI26" s="17"/>
      <c r="BJ26" s="17"/>
      <c r="BK26" s="17"/>
      <c r="BL26" s="17"/>
      <c r="BM26" s="17">
        <f t="shared" si="12"/>
        <v>0</v>
      </c>
      <c r="BN26" s="17" t="e">
        <f t="shared" si="13"/>
        <v>#DIV/0!</v>
      </c>
      <c r="BO26" s="17"/>
      <c r="BP26" s="17"/>
      <c r="BQ26" s="17"/>
      <c r="BR26" s="17"/>
      <c r="BS26" s="17"/>
      <c r="BT26" s="74"/>
      <c r="BU26" s="17"/>
      <c r="BV26" s="17">
        <f t="shared" si="14"/>
        <v>0</v>
      </c>
      <c r="BW26" s="75" t="e">
        <f t="shared" si="15"/>
        <v>#DIV/0!</v>
      </c>
    </row>
    <row r="27" spans="1:75" ht="15.75" hidden="1">
      <c r="A27" s="99" t="s">
        <v>46</v>
      </c>
      <c r="B27" s="20" t="s">
        <v>47</v>
      </c>
      <c r="C27" s="10" t="s">
        <v>32</v>
      </c>
      <c r="D27" s="17"/>
      <c r="E27" s="17"/>
      <c r="F27" s="17"/>
      <c r="G27" s="17"/>
      <c r="H27" s="17"/>
      <c r="I27" s="17"/>
      <c r="J27" s="17"/>
      <c r="K27" s="17">
        <f t="shared" si="0"/>
        <v>0</v>
      </c>
      <c r="L27" s="17" t="e">
        <f t="shared" si="1"/>
        <v>#DIV/0!</v>
      </c>
      <c r="M27" s="17"/>
      <c r="N27" s="17"/>
      <c r="O27" s="17"/>
      <c r="P27" s="17"/>
      <c r="Q27" s="17"/>
      <c r="R27" s="17"/>
      <c r="S27" s="17"/>
      <c r="T27" s="17">
        <f t="shared" si="2"/>
        <v>0</v>
      </c>
      <c r="U27" s="17" t="e">
        <f t="shared" si="3"/>
        <v>#DIV/0!</v>
      </c>
      <c r="V27" s="17"/>
      <c r="W27" s="17"/>
      <c r="X27" s="17"/>
      <c r="Y27" s="17"/>
      <c r="Z27" s="17"/>
      <c r="AA27" s="17"/>
      <c r="AB27" s="17"/>
      <c r="AC27" s="17">
        <f t="shared" si="4"/>
        <v>0</v>
      </c>
      <c r="AD27" s="17" t="e">
        <f t="shared" si="5"/>
        <v>#DIV/0!</v>
      </c>
      <c r="AE27" s="17"/>
      <c r="AF27" s="17"/>
      <c r="AG27" s="17"/>
      <c r="AH27" s="17"/>
      <c r="AI27" s="17"/>
      <c r="AJ27" s="17"/>
      <c r="AK27" s="17"/>
      <c r="AL27" s="17">
        <f t="shared" si="6"/>
        <v>0</v>
      </c>
      <c r="AM27" s="17" t="e">
        <f t="shared" si="7"/>
        <v>#DIV/0!</v>
      </c>
      <c r="AN27" s="17"/>
      <c r="AO27" s="17"/>
      <c r="AP27" s="17"/>
      <c r="AQ27" s="17"/>
      <c r="AR27" s="17"/>
      <c r="AS27" s="17"/>
      <c r="AT27" s="17"/>
      <c r="AU27" s="17">
        <f t="shared" si="8"/>
        <v>0</v>
      </c>
      <c r="AV27" s="17" t="e">
        <f t="shared" si="9"/>
        <v>#DIV/0!</v>
      </c>
      <c r="AW27" s="17"/>
      <c r="AX27" s="17"/>
      <c r="AY27" s="17"/>
      <c r="AZ27" s="17"/>
      <c r="BA27" s="17"/>
      <c r="BB27" s="17"/>
      <c r="BC27" s="17"/>
      <c r="BD27" s="17">
        <f t="shared" si="10"/>
        <v>0</v>
      </c>
      <c r="BE27" s="17" t="e">
        <f t="shared" si="11"/>
        <v>#DIV/0!</v>
      </c>
      <c r="BF27" s="17"/>
      <c r="BG27" s="17"/>
      <c r="BH27" s="17"/>
      <c r="BI27" s="17"/>
      <c r="BJ27" s="17"/>
      <c r="BK27" s="17"/>
      <c r="BL27" s="17"/>
      <c r="BM27" s="17">
        <f t="shared" si="12"/>
        <v>0</v>
      </c>
      <c r="BN27" s="17" t="e">
        <f t="shared" si="13"/>
        <v>#DIV/0!</v>
      </c>
      <c r="BO27" s="17"/>
      <c r="BP27" s="17"/>
      <c r="BQ27" s="17"/>
      <c r="BR27" s="17"/>
      <c r="BS27" s="17"/>
      <c r="BT27" s="74"/>
      <c r="BU27" s="17"/>
      <c r="BV27" s="17">
        <f t="shared" si="14"/>
        <v>0</v>
      </c>
      <c r="BW27" s="75" t="e">
        <f t="shared" si="15"/>
        <v>#DIV/0!</v>
      </c>
    </row>
    <row r="28" spans="1:75" ht="47.25" hidden="1">
      <c r="A28" s="100">
        <v>11</v>
      </c>
      <c r="B28" s="19" t="s">
        <v>48</v>
      </c>
      <c r="C28" s="10" t="s">
        <v>32</v>
      </c>
      <c r="D28" s="21"/>
      <c r="E28" s="21"/>
      <c r="F28" s="21"/>
      <c r="G28" s="21"/>
      <c r="H28" s="21"/>
      <c r="I28" s="21"/>
      <c r="J28" s="21"/>
      <c r="K28" s="21">
        <f t="shared" si="0"/>
        <v>0</v>
      </c>
      <c r="L28" s="21" t="e">
        <f t="shared" si="1"/>
        <v>#DIV/0!</v>
      </c>
      <c r="M28" s="21"/>
      <c r="N28" s="21"/>
      <c r="O28" s="21"/>
      <c r="P28" s="21"/>
      <c r="Q28" s="21"/>
      <c r="R28" s="21"/>
      <c r="S28" s="21"/>
      <c r="T28" s="21">
        <f t="shared" si="2"/>
        <v>0</v>
      </c>
      <c r="U28" s="21" t="e">
        <f t="shared" si="3"/>
        <v>#DIV/0!</v>
      </c>
      <c r="V28" s="21"/>
      <c r="W28" s="21"/>
      <c r="X28" s="21"/>
      <c r="Y28" s="21"/>
      <c r="Z28" s="21"/>
      <c r="AA28" s="21"/>
      <c r="AB28" s="21"/>
      <c r="AC28" s="21">
        <f t="shared" si="4"/>
        <v>0</v>
      </c>
      <c r="AD28" s="21" t="e">
        <f t="shared" si="5"/>
        <v>#DIV/0!</v>
      </c>
      <c r="AE28" s="21"/>
      <c r="AF28" s="21"/>
      <c r="AG28" s="21"/>
      <c r="AH28" s="21"/>
      <c r="AI28" s="21"/>
      <c r="AJ28" s="21"/>
      <c r="AK28" s="21"/>
      <c r="AL28" s="21">
        <f t="shared" si="6"/>
        <v>0</v>
      </c>
      <c r="AM28" s="21" t="e">
        <f t="shared" si="7"/>
        <v>#DIV/0!</v>
      </c>
      <c r="AN28" s="21"/>
      <c r="AO28" s="21"/>
      <c r="AP28" s="21"/>
      <c r="AQ28" s="21"/>
      <c r="AR28" s="21"/>
      <c r="AS28" s="21"/>
      <c r="AT28" s="21"/>
      <c r="AU28" s="21">
        <f t="shared" si="8"/>
        <v>0</v>
      </c>
      <c r="AV28" s="21" t="e">
        <f t="shared" si="9"/>
        <v>#DIV/0!</v>
      </c>
      <c r="AW28" s="21"/>
      <c r="AX28" s="21"/>
      <c r="AY28" s="21"/>
      <c r="AZ28" s="21"/>
      <c r="BA28" s="21"/>
      <c r="BB28" s="21"/>
      <c r="BC28" s="21"/>
      <c r="BD28" s="21">
        <f t="shared" si="10"/>
        <v>0</v>
      </c>
      <c r="BE28" s="21" t="e">
        <f t="shared" si="11"/>
        <v>#DIV/0!</v>
      </c>
      <c r="BF28" s="21"/>
      <c r="BG28" s="21"/>
      <c r="BH28" s="21"/>
      <c r="BI28" s="21"/>
      <c r="BJ28" s="21"/>
      <c r="BK28" s="21"/>
      <c r="BL28" s="21"/>
      <c r="BM28" s="21">
        <f t="shared" si="12"/>
        <v>0</v>
      </c>
      <c r="BN28" s="21" t="e">
        <f t="shared" si="13"/>
        <v>#DIV/0!</v>
      </c>
      <c r="BO28" s="21"/>
      <c r="BP28" s="21"/>
      <c r="BQ28" s="21"/>
      <c r="BR28" s="21"/>
      <c r="BS28" s="21"/>
      <c r="BT28" s="76"/>
      <c r="BU28" s="21"/>
      <c r="BV28" s="21">
        <f t="shared" si="14"/>
        <v>0</v>
      </c>
      <c r="BW28" s="77" t="e">
        <f t="shared" si="15"/>
        <v>#DIV/0!</v>
      </c>
    </row>
    <row r="29" spans="1:75" ht="15.75" hidden="1">
      <c r="A29" s="99" t="s">
        <v>49</v>
      </c>
      <c r="B29" s="20" t="s">
        <v>50</v>
      </c>
      <c r="C29" s="10" t="s">
        <v>32</v>
      </c>
      <c r="D29" s="21"/>
      <c r="E29" s="21"/>
      <c r="F29" s="21"/>
      <c r="G29" s="21"/>
      <c r="H29" s="21"/>
      <c r="I29" s="21"/>
      <c r="J29" s="21"/>
      <c r="K29" s="21">
        <f t="shared" si="0"/>
        <v>0</v>
      </c>
      <c r="L29" s="21" t="e">
        <f t="shared" si="1"/>
        <v>#DIV/0!</v>
      </c>
      <c r="M29" s="21"/>
      <c r="N29" s="21"/>
      <c r="O29" s="21"/>
      <c r="P29" s="21"/>
      <c r="Q29" s="21"/>
      <c r="R29" s="21"/>
      <c r="S29" s="21"/>
      <c r="T29" s="21">
        <f t="shared" si="2"/>
        <v>0</v>
      </c>
      <c r="U29" s="21" t="e">
        <f t="shared" si="3"/>
        <v>#DIV/0!</v>
      </c>
      <c r="V29" s="21"/>
      <c r="W29" s="21"/>
      <c r="X29" s="21"/>
      <c r="Y29" s="21"/>
      <c r="Z29" s="21"/>
      <c r="AA29" s="21"/>
      <c r="AB29" s="21"/>
      <c r="AC29" s="21">
        <f t="shared" si="4"/>
        <v>0</v>
      </c>
      <c r="AD29" s="21" t="e">
        <f t="shared" si="5"/>
        <v>#DIV/0!</v>
      </c>
      <c r="AE29" s="21"/>
      <c r="AF29" s="21"/>
      <c r="AG29" s="21"/>
      <c r="AH29" s="21"/>
      <c r="AI29" s="21"/>
      <c r="AJ29" s="21"/>
      <c r="AK29" s="21"/>
      <c r="AL29" s="21">
        <f t="shared" si="6"/>
        <v>0</v>
      </c>
      <c r="AM29" s="21" t="e">
        <f t="shared" si="7"/>
        <v>#DIV/0!</v>
      </c>
      <c r="AN29" s="21"/>
      <c r="AO29" s="21"/>
      <c r="AP29" s="21"/>
      <c r="AQ29" s="21"/>
      <c r="AR29" s="21"/>
      <c r="AS29" s="21"/>
      <c r="AT29" s="21"/>
      <c r="AU29" s="21">
        <f t="shared" si="8"/>
        <v>0</v>
      </c>
      <c r="AV29" s="21" t="e">
        <f t="shared" si="9"/>
        <v>#DIV/0!</v>
      </c>
      <c r="AW29" s="21"/>
      <c r="AX29" s="21"/>
      <c r="AY29" s="21"/>
      <c r="AZ29" s="21"/>
      <c r="BA29" s="21"/>
      <c r="BB29" s="21"/>
      <c r="BC29" s="21"/>
      <c r="BD29" s="21">
        <f t="shared" si="10"/>
        <v>0</v>
      </c>
      <c r="BE29" s="21" t="e">
        <f t="shared" si="11"/>
        <v>#DIV/0!</v>
      </c>
      <c r="BF29" s="21"/>
      <c r="BG29" s="21"/>
      <c r="BH29" s="21"/>
      <c r="BI29" s="21"/>
      <c r="BJ29" s="21"/>
      <c r="BK29" s="21"/>
      <c r="BL29" s="21"/>
      <c r="BM29" s="21">
        <f t="shared" si="12"/>
        <v>0</v>
      </c>
      <c r="BN29" s="21" t="e">
        <f t="shared" si="13"/>
        <v>#DIV/0!</v>
      </c>
      <c r="BO29" s="21"/>
      <c r="BP29" s="21"/>
      <c r="BQ29" s="21"/>
      <c r="BR29" s="21"/>
      <c r="BS29" s="21"/>
      <c r="BT29" s="76"/>
      <c r="BU29" s="21"/>
      <c r="BV29" s="21">
        <f t="shared" si="14"/>
        <v>0</v>
      </c>
      <c r="BW29" s="77" t="e">
        <f t="shared" si="15"/>
        <v>#DIV/0!</v>
      </c>
    </row>
    <row r="30" spans="1:75" ht="15" customHeight="1" hidden="1">
      <c r="A30" s="100">
        <v>12</v>
      </c>
      <c r="B30" s="19" t="s">
        <v>51</v>
      </c>
      <c r="C30" s="22" t="s">
        <v>52</v>
      </c>
      <c r="D30" s="11">
        <f>SUM(D31:D34)</f>
        <v>0</v>
      </c>
      <c r="E30" s="11">
        <f>SUM(E31:E34)</f>
        <v>0</v>
      </c>
      <c r="F30" s="11"/>
      <c r="G30" s="11"/>
      <c r="H30" s="11"/>
      <c r="I30" s="11">
        <f>SUM(I31:I34)</f>
        <v>0</v>
      </c>
      <c r="J30" s="11">
        <f>SUM(J31:J34)</f>
        <v>0</v>
      </c>
      <c r="K30" s="11">
        <f t="shared" si="0"/>
        <v>0</v>
      </c>
      <c r="L30" s="11" t="e">
        <f t="shared" si="1"/>
        <v>#DIV/0!</v>
      </c>
      <c r="M30" s="11">
        <f>SUM(M31:M34)</f>
        <v>0</v>
      </c>
      <c r="N30" s="11">
        <f>SUM(N31:N34)</f>
        <v>0</v>
      </c>
      <c r="O30" s="11"/>
      <c r="P30" s="11"/>
      <c r="Q30" s="11"/>
      <c r="R30" s="11">
        <f>SUM(R31:R34)</f>
        <v>0</v>
      </c>
      <c r="S30" s="11">
        <f>SUM(S31:S34)</f>
        <v>0</v>
      </c>
      <c r="T30" s="11">
        <f t="shared" si="2"/>
        <v>0</v>
      </c>
      <c r="U30" s="11" t="e">
        <f t="shared" si="3"/>
        <v>#DIV/0!</v>
      </c>
      <c r="V30" s="11">
        <f>SUM(V31:V34)</f>
        <v>0</v>
      </c>
      <c r="W30" s="11">
        <f>SUM(W31:W34)</f>
        <v>0</v>
      </c>
      <c r="X30" s="11"/>
      <c r="Y30" s="11"/>
      <c r="Z30" s="11"/>
      <c r="AA30" s="11">
        <f>SUM(AA31:AA34)</f>
        <v>0</v>
      </c>
      <c r="AB30" s="11">
        <f>SUM(AB31:AB34)</f>
        <v>0</v>
      </c>
      <c r="AC30" s="11">
        <f t="shared" si="4"/>
        <v>0</v>
      </c>
      <c r="AD30" s="11" t="e">
        <f t="shared" si="5"/>
        <v>#DIV/0!</v>
      </c>
      <c r="AE30" s="11">
        <f>SUM(AE31:AE34)</f>
        <v>0</v>
      </c>
      <c r="AF30" s="11">
        <f>SUM(AF31:AF34)</f>
        <v>0</v>
      </c>
      <c r="AG30" s="11">
        <f>SUM(AG31:AG34)</f>
        <v>0</v>
      </c>
      <c r="AH30" s="11"/>
      <c r="AI30" s="11"/>
      <c r="AJ30" s="11">
        <f>SUM(AJ31:AJ34)</f>
        <v>0</v>
      </c>
      <c r="AK30" s="11">
        <f>SUM(AK31:AK34)</f>
        <v>0</v>
      </c>
      <c r="AL30" s="11">
        <f t="shared" si="6"/>
        <v>0</v>
      </c>
      <c r="AM30" s="11" t="e">
        <f t="shared" si="7"/>
        <v>#DIV/0!</v>
      </c>
      <c r="AN30" s="11">
        <f>SUM(AN31:AN34)</f>
        <v>0</v>
      </c>
      <c r="AO30" s="11">
        <f>SUM(AO31:AO34)</f>
        <v>0</v>
      </c>
      <c r="AP30" s="11"/>
      <c r="AQ30" s="11"/>
      <c r="AR30" s="11"/>
      <c r="AS30" s="11">
        <f>SUM(AS31:AS34)</f>
        <v>0</v>
      </c>
      <c r="AT30" s="11">
        <f>SUM(AT31:AT34)</f>
        <v>0</v>
      </c>
      <c r="AU30" s="11">
        <f t="shared" si="8"/>
        <v>0</v>
      </c>
      <c r="AV30" s="11" t="e">
        <f t="shared" si="9"/>
        <v>#DIV/0!</v>
      </c>
      <c r="AW30" s="11">
        <f>SUM(AW31:AW34)</f>
        <v>0</v>
      </c>
      <c r="AX30" s="11">
        <f>SUM(AX31:AX34)</f>
        <v>0</v>
      </c>
      <c r="AY30" s="11"/>
      <c r="AZ30" s="11"/>
      <c r="BA30" s="11"/>
      <c r="BB30" s="11">
        <f>SUM(BB31:BB34)</f>
        <v>0</v>
      </c>
      <c r="BC30" s="11">
        <f>SUM(BC31:BC34)</f>
        <v>0</v>
      </c>
      <c r="BD30" s="11">
        <f t="shared" si="10"/>
        <v>0</v>
      </c>
      <c r="BE30" s="11" t="e">
        <f t="shared" si="11"/>
        <v>#DIV/0!</v>
      </c>
      <c r="BF30" s="11">
        <f>SUM(BF31:BF34)</f>
        <v>0</v>
      </c>
      <c r="BG30" s="11">
        <f>SUM(BG31:BG34)</f>
        <v>0</v>
      </c>
      <c r="BH30" s="11">
        <f>SUM(BH31:BH34)</f>
        <v>0</v>
      </c>
      <c r="BI30" s="11"/>
      <c r="BJ30" s="11"/>
      <c r="BK30" s="11">
        <f>SUM(BK31:BK34)</f>
        <v>0</v>
      </c>
      <c r="BL30" s="11">
        <f>SUM(BL31:BL34)</f>
        <v>0</v>
      </c>
      <c r="BM30" s="11">
        <f t="shared" si="12"/>
        <v>0</v>
      </c>
      <c r="BN30" s="11" t="e">
        <f t="shared" si="13"/>
        <v>#DIV/0!</v>
      </c>
      <c r="BO30" s="11">
        <f>SUM(BO31:BO34)</f>
        <v>0</v>
      </c>
      <c r="BP30" s="11">
        <f>SUM(BP31:BP34)</f>
        <v>0</v>
      </c>
      <c r="BQ30" s="11"/>
      <c r="BR30" s="11"/>
      <c r="BS30" s="11">
        <v>0</v>
      </c>
      <c r="BT30" s="64">
        <f>SUM(BT31:BT34)</f>
        <v>0</v>
      </c>
      <c r="BU30" s="11">
        <f>SUM(BU31:BU34)</f>
        <v>0</v>
      </c>
      <c r="BV30" s="11">
        <f t="shared" si="14"/>
        <v>0</v>
      </c>
      <c r="BW30" s="65" t="e">
        <f t="shared" si="15"/>
        <v>#DIV/0!</v>
      </c>
    </row>
    <row r="31" spans="1:75" ht="15" customHeight="1" hidden="1">
      <c r="A31" s="99" t="s">
        <v>53</v>
      </c>
      <c r="B31" s="12" t="s">
        <v>23</v>
      </c>
      <c r="C31" s="22" t="s">
        <v>52</v>
      </c>
      <c r="D31" s="23"/>
      <c r="E31" s="23"/>
      <c r="F31" s="23"/>
      <c r="G31" s="23"/>
      <c r="H31" s="23"/>
      <c r="I31" s="23"/>
      <c r="J31" s="23"/>
      <c r="K31" s="23">
        <f t="shared" si="0"/>
        <v>0</v>
      </c>
      <c r="L31" s="23" t="e">
        <f t="shared" si="1"/>
        <v>#DIV/0!</v>
      </c>
      <c r="M31" s="23"/>
      <c r="N31" s="23"/>
      <c r="O31" s="23"/>
      <c r="P31" s="23"/>
      <c r="Q31" s="23"/>
      <c r="R31" s="23"/>
      <c r="S31" s="23"/>
      <c r="T31" s="23">
        <f t="shared" si="2"/>
        <v>0</v>
      </c>
      <c r="U31" s="23" t="e">
        <f t="shared" si="3"/>
        <v>#DIV/0!</v>
      </c>
      <c r="V31" s="23"/>
      <c r="W31" s="23"/>
      <c r="X31" s="23"/>
      <c r="Y31" s="23"/>
      <c r="Z31" s="23"/>
      <c r="AA31" s="23"/>
      <c r="AB31" s="23"/>
      <c r="AC31" s="23">
        <f t="shared" si="4"/>
        <v>0</v>
      </c>
      <c r="AD31" s="23" t="e">
        <f t="shared" si="5"/>
        <v>#DIV/0!</v>
      </c>
      <c r="AE31" s="23"/>
      <c r="AF31" s="23"/>
      <c r="AG31" s="23"/>
      <c r="AH31" s="23"/>
      <c r="AI31" s="23"/>
      <c r="AJ31" s="23"/>
      <c r="AK31" s="23"/>
      <c r="AL31" s="23">
        <f t="shared" si="6"/>
        <v>0</v>
      </c>
      <c r="AM31" s="23" t="e">
        <f t="shared" si="7"/>
        <v>#DIV/0!</v>
      </c>
      <c r="AN31" s="23"/>
      <c r="AO31" s="23"/>
      <c r="AP31" s="23"/>
      <c r="AQ31" s="23"/>
      <c r="AR31" s="23"/>
      <c r="AS31" s="23"/>
      <c r="AT31" s="23"/>
      <c r="AU31" s="23">
        <f t="shared" si="8"/>
        <v>0</v>
      </c>
      <c r="AV31" s="23" t="e">
        <f t="shared" si="9"/>
        <v>#DIV/0!</v>
      </c>
      <c r="AW31" s="23"/>
      <c r="AX31" s="23"/>
      <c r="AY31" s="23"/>
      <c r="AZ31" s="23"/>
      <c r="BA31" s="23"/>
      <c r="BB31" s="23"/>
      <c r="BC31" s="23"/>
      <c r="BD31" s="23">
        <f t="shared" si="10"/>
        <v>0</v>
      </c>
      <c r="BE31" s="23" t="e">
        <f t="shared" si="11"/>
        <v>#DIV/0!</v>
      </c>
      <c r="BF31" s="23"/>
      <c r="BG31" s="23"/>
      <c r="BH31" s="23"/>
      <c r="BI31" s="23"/>
      <c r="BJ31" s="23"/>
      <c r="BK31" s="23"/>
      <c r="BL31" s="23"/>
      <c r="BM31" s="23">
        <f t="shared" si="12"/>
        <v>0</v>
      </c>
      <c r="BN31" s="23" t="e">
        <f t="shared" si="13"/>
        <v>#DIV/0!</v>
      </c>
      <c r="BO31" s="23"/>
      <c r="BP31" s="23"/>
      <c r="BQ31" s="23"/>
      <c r="BR31" s="23"/>
      <c r="BS31" s="23"/>
      <c r="BT31" s="78"/>
      <c r="BU31" s="23"/>
      <c r="BV31" s="23">
        <f t="shared" si="14"/>
        <v>0</v>
      </c>
      <c r="BW31" s="79" t="e">
        <f t="shared" si="15"/>
        <v>#DIV/0!</v>
      </c>
    </row>
    <row r="32" spans="1:75" ht="15" hidden="1">
      <c r="A32" s="99" t="s">
        <v>54</v>
      </c>
      <c r="B32" s="12" t="s">
        <v>25</v>
      </c>
      <c r="C32" s="22" t="s">
        <v>52</v>
      </c>
      <c r="D32" s="23"/>
      <c r="E32" s="23"/>
      <c r="F32" s="23"/>
      <c r="G32" s="23"/>
      <c r="H32" s="23"/>
      <c r="I32" s="23"/>
      <c r="J32" s="23"/>
      <c r="K32" s="23">
        <f t="shared" si="0"/>
        <v>0</v>
      </c>
      <c r="L32" s="23" t="e">
        <f t="shared" si="1"/>
        <v>#DIV/0!</v>
      </c>
      <c r="M32" s="23"/>
      <c r="N32" s="23"/>
      <c r="O32" s="23"/>
      <c r="P32" s="23"/>
      <c r="Q32" s="23"/>
      <c r="R32" s="23"/>
      <c r="S32" s="23"/>
      <c r="T32" s="23">
        <f t="shared" si="2"/>
        <v>0</v>
      </c>
      <c r="U32" s="23" t="e">
        <f t="shared" si="3"/>
        <v>#DIV/0!</v>
      </c>
      <c r="V32" s="23"/>
      <c r="W32" s="23"/>
      <c r="X32" s="23"/>
      <c r="Y32" s="23"/>
      <c r="Z32" s="23"/>
      <c r="AA32" s="23"/>
      <c r="AB32" s="23"/>
      <c r="AC32" s="23">
        <f t="shared" si="4"/>
        <v>0</v>
      </c>
      <c r="AD32" s="23" t="e">
        <f t="shared" si="5"/>
        <v>#DIV/0!</v>
      </c>
      <c r="AE32" s="23"/>
      <c r="AF32" s="23"/>
      <c r="AG32" s="23"/>
      <c r="AH32" s="23"/>
      <c r="AI32" s="23"/>
      <c r="AJ32" s="23"/>
      <c r="AK32" s="23"/>
      <c r="AL32" s="23">
        <f t="shared" si="6"/>
        <v>0</v>
      </c>
      <c r="AM32" s="23" t="e">
        <f t="shared" si="7"/>
        <v>#DIV/0!</v>
      </c>
      <c r="AN32" s="23"/>
      <c r="AO32" s="23"/>
      <c r="AP32" s="23"/>
      <c r="AQ32" s="23"/>
      <c r="AR32" s="23"/>
      <c r="AS32" s="23"/>
      <c r="AT32" s="23"/>
      <c r="AU32" s="23">
        <f t="shared" si="8"/>
        <v>0</v>
      </c>
      <c r="AV32" s="23" t="e">
        <f t="shared" si="9"/>
        <v>#DIV/0!</v>
      </c>
      <c r="AW32" s="23"/>
      <c r="AX32" s="23"/>
      <c r="AY32" s="23"/>
      <c r="AZ32" s="23"/>
      <c r="BA32" s="23"/>
      <c r="BB32" s="23"/>
      <c r="BC32" s="23"/>
      <c r="BD32" s="23">
        <f t="shared" si="10"/>
        <v>0</v>
      </c>
      <c r="BE32" s="23" t="e">
        <f t="shared" si="11"/>
        <v>#DIV/0!</v>
      </c>
      <c r="BF32" s="23"/>
      <c r="BG32" s="23"/>
      <c r="BH32" s="23"/>
      <c r="BI32" s="23"/>
      <c r="BJ32" s="23"/>
      <c r="BK32" s="23"/>
      <c r="BL32" s="23"/>
      <c r="BM32" s="23">
        <f t="shared" si="12"/>
        <v>0</v>
      </c>
      <c r="BN32" s="23" t="e">
        <f t="shared" si="13"/>
        <v>#DIV/0!</v>
      </c>
      <c r="BO32" s="23"/>
      <c r="BP32" s="23"/>
      <c r="BQ32" s="23"/>
      <c r="BR32" s="23"/>
      <c r="BS32" s="23"/>
      <c r="BT32" s="78"/>
      <c r="BU32" s="23"/>
      <c r="BV32" s="23">
        <f t="shared" si="14"/>
        <v>0</v>
      </c>
      <c r="BW32" s="79" t="e">
        <f t="shared" si="15"/>
        <v>#DIV/0!</v>
      </c>
    </row>
    <row r="33" spans="1:75" ht="15" hidden="1">
      <c r="A33" s="99" t="s">
        <v>55</v>
      </c>
      <c r="B33" s="12" t="s">
        <v>27</v>
      </c>
      <c r="C33" s="22" t="s">
        <v>52</v>
      </c>
      <c r="D33" s="23"/>
      <c r="E33" s="23"/>
      <c r="F33" s="23"/>
      <c r="G33" s="23"/>
      <c r="H33" s="23"/>
      <c r="I33" s="23"/>
      <c r="J33" s="23"/>
      <c r="K33" s="23">
        <f t="shared" si="0"/>
        <v>0</v>
      </c>
      <c r="L33" s="23" t="e">
        <f t="shared" si="1"/>
        <v>#DIV/0!</v>
      </c>
      <c r="M33" s="23"/>
      <c r="N33" s="23"/>
      <c r="O33" s="23"/>
      <c r="P33" s="23"/>
      <c r="Q33" s="23"/>
      <c r="R33" s="23"/>
      <c r="S33" s="23"/>
      <c r="T33" s="23">
        <f t="shared" si="2"/>
        <v>0</v>
      </c>
      <c r="U33" s="23" t="e">
        <f t="shared" si="3"/>
        <v>#DIV/0!</v>
      </c>
      <c r="V33" s="23"/>
      <c r="W33" s="23"/>
      <c r="X33" s="23"/>
      <c r="Y33" s="23"/>
      <c r="Z33" s="23"/>
      <c r="AA33" s="23"/>
      <c r="AB33" s="23"/>
      <c r="AC33" s="23">
        <f t="shared" si="4"/>
        <v>0</v>
      </c>
      <c r="AD33" s="23" t="e">
        <f t="shared" si="5"/>
        <v>#DIV/0!</v>
      </c>
      <c r="AE33" s="23"/>
      <c r="AF33" s="23"/>
      <c r="AG33" s="23"/>
      <c r="AH33" s="23"/>
      <c r="AI33" s="23"/>
      <c r="AJ33" s="23"/>
      <c r="AK33" s="23"/>
      <c r="AL33" s="23">
        <f t="shared" si="6"/>
        <v>0</v>
      </c>
      <c r="AM33" s="23" t="e">
        <f t="shared" si="7"/>
        <v>#DIV/0!</v>
      </c>
      <c r="AN33" s="23"/>
      <c r="AO33" s="23"/>
      <c r="AP33" s="23"/>
      <c r="AQ33" s="23"/>
      <c r="AR33" s="23"/>
      <c r="AS33" s="23"/>
      <c r="AT33" s="23"/>
      <c r="AU33" s="23">
        <f t="shared" si="8"/>
        <v>0</v>
      </c>
      <c r="AV33" s="23" t="e">
        <f t="shared" si="9"/>
        <v>#DIV/0!</v>
      </c>
      <c r="AW33" s="23"/>
      <c r="AX33" s="23"/>
      <c r="AY33" s="23"/>
      <c r="AZ33" s="23"/>
      <c r="BA33" s="23"/>
      <c r="BB33" s="23"/>
      <c r="BC33" s="23"/>
      <c r="BD33" s="23">
        <f t="shared" si="10"/>
        <v>0</v>
      </c>
      <c r="BE33" s="23" t="e">
        <f t="shared" si="11"/>
        <v>#DIV/0!</v>
      </c>
      <c r="BF33" s="23"/>
      <c r="BG33" s="23"/>
      <c r="BH33" s="23"/>
      <c r="BI33" s="23"/>
      <c r="BJ33" s="23"/>
      <c r="BK33" s="23"/>
      <c r="BL33" s="23"/>
      <c r="BM33" s="23">
        <f t="shared" si="12"/>
        <v>0</v>
      </c>
      <c r="BN33" s="23" t="e">
        <f t="shared" si="13"/>
        <v>#DIV/0!</v>
      </c>
      <c r="BO33" s="23"/>
      <c r="BP33" s="23"/>
      <c r="BQ33" s="23"/>
      <c r="BR33" s="23"/>
      <c r="BS33" s="23"/>
      <c r="BT33" s="78"/>
      <c r="BU33" s="23"/>
      <c r="BV33" s="23">
        <f t="shared" si="14"/>
        <v>0</v>
      </c>
      <c r="BW33" s="79" t="e">
        <f t="shared" si="15"/>
        <v>#DIV/0!</v>
      </c>
    </row>
    <row r="34" spans="1:75" ht="15" hidden="1">
      <c r="A34" s="99" t="s">
        <v>56</v>
      </c>
      <c r="B34" s="12" t="s">
        <v>29</v>
      </c>
      <c r="C34" s="22" t="s">
        <v>52</v>
      </c>
      <c r="D34" s="23"/>
      <c r="E34" s="23"/>
      <c r="F34" s="23"/>
      <c r="G34" s="23"/>
      <c r="H34" s="23"/>
      <c r="I34" s="23"/>
      <c r="J34" s="23"/>
      <c r="K34" s="23">
        <f t="shared" si="0"/>
        <v>0</v>
      </c>
      <c r="L34" s="23" t="e">
        <f t="shared" si="1"/>
        <v>#DIV/0!</v>
      </c>
      <c r="M34" s="23"/>
      <c r="N34" s="23"/>
      <c r="O34" s="23"/>
      <c r="P34" s="23"/>
      <c r="Q34" s="23"/>
      <c r="R34" s="23"/>
      <c r="S34" s="23"/>
      <c r="T34" s="23">
        <f t="shared" si="2"/>
        <v>0</v>
      </c>
      <c r="U34" s="23" t="e">
        <f t="shared" si="3"/>
        <v>#DIV/0!</v>
      </c>
      <c r="V34" s="23"/>
      <c r="W34" s="23"/>
      <c r="X34" s="23"/>
      <c r="Y34" s="23"/>
      <c r="Z34" s="23"/>
      <c r="AA34" s="23"/>
      <c r="AB34" s="23"/>
      <c r="AC34" s="23">
        <f t="shared" si="4"/>
        <v>0</v>
      </c>
      <c r="AD34" s="23" t="e">
        <f t="shared" si="5"/>
        <v>#DIV/0!</v>
      </c>
      <c r="AE34" s="23"/>
      <c r="AF34" s="23"/>
      <c r="AG34" s="23"/>
      <c r="AH34" s="23"/>
      <c r="AI34" s="23"/>
      <c r="AJ34" s="23"/>
      <c r="AK34" s="23"/>
      <c r="AL34" s="23">
        <f t="shared" si="6"/>
        <v>0</v>
      </c>
      <c r="AM34" s="23" t="e">
        <f t="shared" si="7"/>
        <v>#DIV/0!</v>
      </c>
      <c r="AN34" s="23"/>
      <c r="AO34" s="23"/>
      <c r="AP34" s="23"/>
      <c r="AQ34" s="23"/>
      <c r="AR34" s="23"/>
      <c r="AS34" s="23"/>
      <c r="AT34" s="23"/>
      <c r="AU34" s="23">
        <f t="shared" si="8"/>
        <v>0</v>
      </c>
      <c r="AV34" s="23" t="e">
        <f t="shared" si="9"/>
        <v>#DIV/0!</v>
      </c>
      <c r="AW34" s="23"/>
      <c r="AX34" s="23"/>
      <c r="AY34" s="23"/>
      <c r="AZ34" s="23"/>
      <c r="BA34" s="23"/>
      <c r="BB34" s="23"/>
      <c r="BC34" s="23"/>
      <c r="BD34" s="23">
        <f t="shared" si="10"/>
        <v>0</v>
      </c>
      <c r="BE34" s="23" t="e">
        <f t="shared" si="11"/>
        <v>#DIV/0!</v>
      </c>
      <c r="BF34" s="23"/>
      <c r="BG34" s="23"/>
      <c r="BH34" s="23"/>
      <c r="BI34" s="23"/>
      <c r="BJ34" s="23"/>
      <c r="BK34" s="23"/>
      <c r="BL34" s="23"/>
      <c r="BM34" s="23">
        <f t="shared" si="12"/>
        <v>0</v>
      </c>
      <c r="BN34" s="23" t="e">
        <f t="shared" si="13"/>
        <v>#DIV/0!</v>
      </c>
      <c r="BO34" s="23"/>
      <c r="BP34" s="23"/>
      <c r="BQ34" s="23"/>
      <c r="BR34" s="23"/>
      <c r="BS34" s="23"/>
      <c r="BT34" s="78"/>
      <c r="BU34" s="23"/>
      <c r="BV34" s="23">
        <f t="shared" si="14"/>
        <v>0</v>
      </c>
      <c r="BW34" s="79" t="e">
        <f t="shared" si="15"/>
        <v>#DIV/0!</v>
      </c>
    </row>
    <row r="35" spans="1:75" ht="15.75" hidden="1">
      <c r="A35" s="100">
        <v>13</v>
      </c>
      <c r="B35" s="47" t="s">
        <v>57</v>
      </c>
      <c r="C35" s="24" t="s">
        <v>32</v>
      </c>
      <c r="D35" s="25">
        <f>D10-D15-D18-D22</f>
        <v>0</v>
      </c>
      <c r="E35" s="25">
        <f>E10-E15-E18-E22</f>
        <v>0</v>
      </c>
      <c r="F35" s="25"/>
      <c r="G35" s="25"/>
      <c r="H35" s="25"/>
      <c r="I35" s="25">
        <f>I10-I15-I18-I22</f>
        <v>0</v>
      </c>
      <c r="J35" s="25">
        <f>J10-J15-J18-J22</f>
        <v>0</v>
      </c>
      <c r="K35" s="25">
        <f t="shared" si="0"/>
        <v>0</v>
      </c>
      <c r="L35" s="25" t="e">
        <f t="shared" si="1"/>
        <v>#DIV/0!</v>
      </c>
      <c r="M35" s="25">
        <f>M10-M15-M18-M22</f>
        <v>0</v>
      </c>
      <c r="N35" s="25">
        <f>N10-N15-N18-N22</f>
        <v>0</v>
      </c>
      <c r="O35" s="25"/>
      <c r="P35" s="25"/>
      <c r="Q35" s="25"/>
      <c r="R35" s="25">
        <f>R10-R15-R18-R22</f>
        <v>0</v>
      </c>
      <c r="S35" s="25">
        <f>S10-S15-S18-S22</f>
        <v>0</v>
      </c>
      <c r="T35" s="25">
        <f t="shared" si="2"/>
        <v>0</v>
      </c>
      <c r="U35" s="25" t="e">
        <f t="shared" si="3"/>
        <v>#DIV/0!</v>
      </c>
      <c r="V35" s="25">
        <f>V10-V15-V18-V22</f>
        <v>0</v>
      </c>
      <c r="W35" s="25">
        <f>W10-W15-W18-W22</f>
        <v>0</v>
      </c>
      <c r="X35" s="25"/>
      <c r="Y35" s="25"/>
      <c r="Z35" s="25"/>
      <c r="AA35" s="25">
        <f>AA10-AA15-AA18-AA22</f>
        <v>0</v>
      </c>
      <c r="AB35" s="25">
        <f>AB10-AB15-AB18-AB22</f>
        <v>0</v>
      </c>
      <c r="AC35" s="25">
        <f t="shared" si="4"/>
        <v>0</v>
      </c>
      <c r="AD35" s="25" t="e">
        <f t="shared" si="5"/>
        <v>#DIV/0!</v>
      </c>
      <c r="AE35" s="25">
        <f>AE10-AE15-AE18-AE22</f>
        <v>0</v>
      </c>
      <c r="AF35" s="25">
        <f>AF10-AF15-AF18-AF22</f>
        <v>0</v>
      </c>
      <c r="AG35" s="25">
        <f>AG10-AG15-AG18-AG22</f>
        <v>0</v>
      </c>
      <c r="AH35" s="25"/>
      <c r="AI35" s="25"/>
      <c r="AJ35" s="25">
        <f>AJ10-AJ15-AJ18-AJ22</f>
        <v>0</v>
      </c>
      <c r="AK35" s="25">
        <f>AK10-AK15-AK18-AK22</f>
        <v>0</v>
      </c>
      <c r="AL35" s="25">
        <f t="shared" si="6"/>
        <v>0</v>
      </c>
      <c r="AM35" s="25" t="e">
        <f t="shared" si="7"/>
        <v>#DIV/0!</v>
      </c>
      <c r="AN35" s="25">
        <f>AN10-AN15-AN18-AN22</f>
        <v>0</v>
      </c>
      <c r="AO35" s="25">
        <f>AO10-AO15-AO18-AO22</f>
        <v>0</v>
      </c>
      <c r="AP35" s="25"/>
      <c r="AQ35" s="25"/>
      <c r="AR35" s="25"/>
      <c r="AS35" s="25">
        <f>AS10-AS15-AS18-AS22</f>
        <v>0</v>
      </c>
      <c r="AT35" s="25">
        <f>AT10-AT15-AT18-AT22</f>
        <v>0</v>
      </c>
      <c r="AU35" s="25">
        <f t="shared" si="8"/>
        <v>0</v>
      </c>
      <c r="AV35" s="25" t="e">
        <f t="shared" si="9"/>
        <v>#DIV/0!</v>
      </c>
      <c r="AW35" s="25">
        <f>AW10-AW15-AW18-AW22</f>
        <v>0</v>
      </c>
      <c r="AX35" s="25">
        <f>AX10-AX15-AX18-AX22</f>
        <v>0</v>
      </c>
      <c r="AY35" s="25"/>
      <c r="AZ35" s="25"/>
      <c r="BA35" s="25"/>
      <c r="BB35" s="25">
        <f>BB10-BB15-BB18-BB22</f>
        <v>0</v>
      </c>
      <c r="BC35" s="25">
        <f>BC10-BC15-BC18-BC22</f>
        <v>0</v>
      </c>
      <c r="BD35" s="25">
        <f t="shared" si="10"/>
        <v>0</v>
      </c>
      <c r="BE35" s="25" t="e">
        <f t="shared" si="11"/>
        <v>#DIV/0!</v>
      </c>
      <c r="BF35" s="25">
        <f>BF10-BF15-BF18-BF22</f>
        <v>0</v>
      </c>
      <c r="BG35" s="25">
        <f>BG10-BG15-BG18-BG22</f>
        <v>0</v>
      </c>
      <c r="BH35" s="25">
        <f>BH10-BH15-BH18-BH22</f>
        <v>0</v>
      </c>
      <c r="BI35" s="25"/>
      <c r="BJ35" s="25"/>
      <c r="BK35" s="25">
        <f>BK10-BK15-BK18-BK22</f>
        <v>0</v>
      </c>
      <c r="BL35" s="25">
        <f>BL10-BL15-BL18-BL22</f>
        <v>0</v>
      </c>
      <c r="BM35" s="25">
        <f t="shared" si="12"/>
        <v>0</v>
      </c>
      <c r="BN35" s="25" t="e">
        <f t="shared" si="13"/>
        <v>#DIV/0!</v>
      </c>
      <c r="BO35" s="25">
        <f>BO10-BO15-BO18-BO22</f>
        <v>0</v>
      </c>
      <c r="BP35" s="25">
        <f>BP10-BP15-BP18-BP22</f>
        <v>0</v>
      </c>
      <c r="BQ35" s="25"/>
      <c r="BR35" s="25"/>
      <c r="BS35" s="25">
        <v>0</v>
      </c>
      <c r="BT35" s="80">
        <f>BT10-BT15-BT18-BT22</f>
        <v>0</v>
      </c>
      <c r="BU35" s="25">
        <f>BU10-BU15-BU18-BU22</f>
        <v>0</v>
      </c>
      <c r="BV35" s="25">
        <f t="shared" si="14"/>
        <v>0</v>
      </c>
      <c r="BW35" s="81" t="e">
        <f t="shared" si="15"/>
        <v>#DIV/0!</v>
      </c>
    </row>
    <row r="36" spans="1:75" ht="15.75" hidden="1">
      <c r="A36" s="99" t="s">
        <v>58</v>
      </c>
      <c r="B36" s="199" t="s">
        <v>59</v>
      </c>
      <c r="C36" s="10" t="s">
        <v>1</v>
      </c>
      <c r="D36" s="17"/>
      <c r="E36" s="17"/>
      <c r="F36" s="17"/>
      <c r="G36" s="17"/>
      <c r="H36" s="17"/>
      <c r="I36" s="17"/>
      <c r="J36" s="17"/>
      <c r="K36" s="17">
        <f t="shared" si="0"/>
        <v>0</v>
      </c>
      <c r="L36" s="17" t="e">
        <f t="shared" si="1"/>
        <v>#DIV/0!</v>
      </c>
      <c r="M36" s="17"/>
      <c r="N36" s="17"/>
      <c r="O36" s="17"/>
      <c r="P36" s="17"/>
      <c r="Q36" s="17"/>
      <c r="R36" s="17"/>
      <c r="S36" s="17"/>
      <c r="T36" s="17">
        <f t="shared" si="2"/>
        <v>0</v>
      </c>
      <c r="U36" s="17" t="e">
        <f t="shared" si="3"/>
        <v>#DIV/0!</v>
      </c>
      <c r="V36" s="17"/>
      <c r="W36" s="17"/>
      <c r="X36" s="17"/>
      <c r="Y36" s="17"/>
      <c r="Z36" s="17"/>
      <c r="AA36" s="17"/>
      <c r="AB36" s="17"/>
      <c r="AC36" s="17">
        <f t="shared" si="4"/>
        <v>0</v>
      </c>
      <c r="AD36" s="17" t="e">
        <f t="shared" si="5"/>
        <v>#DIV/0!</v>
      </c>
      <c r="AE36" s="17"/>
      <c r="AF36" s="17"/>
      <c r="AG36" s="17"/>
      <c r="AH36" s="17"/>
      <c r="AI36" s="17"/>
      <c r="AJ36" s="17"/>
      <c r="AK36" s="17"/>
      <c r="AL36" s="17">
        <f t="shared" si="6"/>
        <v>0</v>
      </c>
      <c r="AM36" s="17" t="e">
        <f t="shared" si="7"/>
        <v>#DIV/0!</v>
      </c>
      <c r="AN36" s="17"/>
      <c r="AO36" s="17"/>
      <c r="AP36" s="17"/>
      <c r="AQ36" s="17"/>
      <c r="AR36" s="17"/>
      <c r="AS36" s="17"/>
      <c r="AT36" s="17"/>
      <c r="AU36" s="17">
        <f t="shared" si="8"/>
        <v>0</v>
      </c>
      <c r="AV36" s="17" t="e">
        <f t="shared" si="9"/>
        <v>#DIV/0!</v>
      </c>
      <c r="AW36" s="17"/>
      <c r="AX36" s="17"/>
      <c r="AY36" s="17"/>
      <c r="AZ36" s="17"/>
      <c r="BA36" s="17"/>
      <c r="BB36" s="17"/>
      <c r="BC36" s="17"/>
      <c r="BD36" s="17">
        <f t="shared" si="10"/>
        <v>0</v>
      </c>
      <c r="BE36" s="17" t="e">
        <f t="shared" si="11"/>
        <v>#DIV/0!</v>
      </c>
      <c r="BF36" s="17"/>
      <c r="BG36" s="17"/>
      <c r="BH36" s="17"/>
      <c r="BI36" s="17"/>
      <c r="BJ36" s="17"/>
      <c r="BK36" s="17"/>
      <c r="BL36" s="17"/>
      <c r="BM36" s="17">
        <f t="shared" si="12"/>
        <v>0</v>
      </c>
      <c r="BN36" s="17" t="e">
        <f t="shared" si="13"/>
        <v>#DIV/0!</v>
      </c>
      <c r="BO36" s="17"/>
      <c r="BP36" s="17"/>
      <c r="BQ36" s="17"/>
      <c r="BR36" s="17"/>
      <c r="BS36" s="17"/>
      <c r="BT36" s="74"/>
      <c r="BU36" s="17"/>
      <c r="BV36" s="17">
        <f t="shared" si="14"/>
        <v>0</v>
      </c>
      <c r="BW36" s="75" t="e">
        <f t="shared" si="15"/>
        <v>#DIV/0!</v>
      </c>
    </row>
    <row r="37" spans="1:75" ht="15.75" hidden="1">
      <c r="A37" s="99" t="s">
        <v>58</v>
      </c>
      <c r="B37" s="199"/>
      <c r="C37" s="10" t="s">
        <v>32</v>
      </c>
      <c r="D37" s="17"/>
      <c r="E37" s="17"/>
      <c r="F37" s="17"/>
      <c r="G37" s="17"/>
      <c r="H37" s="17"/>
      <c r="I37" s="17"/>
      <c r="J37" s="17"/>
      <c r="K37" s="17">
        <f t="shared" si="0"/>
        <v>0</v>
      </c>
      <c r="L37" s="17" t="e">
        <f t="shared" si="1"/>
        <v>#DIV/0!</v>
      </c>
      <c r="M37" s="17"/>
      <c r="N37" s="17"/>
      <c r="O37" s="17"/>
      <c r="P37" s="17"/>
      <c r="Q37" s="17"/>
      <c r="R37" s="17"/>
      <c r="S37" s="17"/>
      <c r="T37" s="17">
        <f t="shared" si="2"/>
        <v>0</v>
      </c>
      <c r="U37" s="17" t="e">
        <f t="shared" si="3"/>
        <v>#DIV/0!</v>
      </c>
      <c r="V37" s="17"/>
      <c r="W37" s="17"/>
      <c r="X37" s="17"/>
      <c r="Y37" s="17"/>
      <c r="Z37" s="17"/>
      <c r="AA37" s="17"/>
      <c r="AB37" s="17"/>
      <c r="AC37" s="17">
        <f t="shared" si="4"/>
        <v>0</v>
      </c>
      <c r="AD37" s="17" t="e">
        <f t="shared" si="5"/>
        <v>#DIV/0!</v>
      </c>
      <c r="AE37" s="17"/>
      <c r="AF37" s="17"/>
      <c r="AG37" s="17"/>
      <c r="AH37" s="17"/>
      <c r="AI37" s="17"/>
      <c r="AJ37" s="17"/>
      <c r="AK37" s="17"/>
      <c r="AL37" s="17">
        <f t="shared" si="6"/>
        <v>0</v>
      </c>
      <c r="AM37" s="17" t="e">
        <f t="shared" si="7"/>
        <v>#DIV/0!</v>
      </c>
      <c r="AN37" s="17"/>
      <c r="AO37" s="17"/>
      <c r="AP37" s="17"/>
      <c r="AQ37" s="17"/>
      <c r="AR37" s="17"/>
      <c r="AS37" s="17"/>
      <c r="AT37" s="17"/>
      <c r="AU37" s="17">
        <f t="shared" si="8"/>
        <v>0</v>
      </c>
      <c r="AV37" s="17" t="e">
        <f t="shared" si="9"/>
        <v>#DIV/0!</v>
      </c>
      <c r="AW37" s="17"/>
      <c r="AX37" s="17"/>
      <c r="AY37" s="17"/>
      <c r="AZ37" s="17"/>
      <c r="BA37" s="17"/>
      <c r="BB37" s="17"/>
      <c r="BC37" s="17"/>
      <c r="BD37" s="17">
        <f t="shared" si="10"/>
        <v>0</v>
      </c>
      <c r="BE37" s="17" t="e">
        <f t="shared" si="11"/>
        <v>#DIV/0!</v>
      </c>
      <c r="BF37" s="17"/>
      <c r="BG37" s="17"/>
      <c r="BH37" s="17"/>
      <c r="BI37" s="17"/>
      <c r="BJ37" s="17"/>
      <c r="BK37" s="17"/>
      <c r="BL37" s="17"/>
      <c r="BM37" s="17">
        <f t="shared" si="12"/>
        <v>0</v>
      </c>
      <c r="BN37" s="17" t="e">
        <f t="shared" si="13"/>
        <v>#DIV/0!</v>
      </c>
      <c r="BO37" s="17"/>
      <c r="BP37" s="17"/>
      <c r="BQ37" s="17"/>
      <c r="BR37" s="17"/>
      <c r="BS37" s="17"/>
      <c r="BT37" s="74"/>
      <c r="BU37" s="17"/>
      <c r="BV37" s="17">
        <f t="shared" si="14"/>
        <v>0</v>
      </c>
      <c r="BW37" s="75" t="e">
        <f t="shared" si="15"/>
        <v>#DIV/0!</v>
      </c>
    </row>
    <row r="38" spans="1:75" s="8" customFormat="1" ht="18.75">
      <c r="A38" s="99">
        <v>14</v>
      </c>
      <c r="B38" s="6" t="s">
        <v>60</v>
      </c>
      <c r="C38" s="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82"/>
      <c r="BU38" s="106"/>
      <c r="BV38" s="26"/>
      <c r="BW38" s="83"/>
    </row>
    <row r="39" spans="1:75" ht="31.5">
      <c r="A39" s="99" t="s">
        <v>61</v>
      </c>
      <c r="B39" s="27" t="s">
        <v>62</v>
      </c>
      <c r="C39" s="10" t="s">
        <v>32</v>
      </c>
      <c r="D39" s="17">
        <v>65736.575016</v>
      </c>
      <c r="E39" s="17">
        <v>64828.2026</v>
      </c>
      <c r="F39" s="17">
        <f>62437.18+312.633</f>
        <v>62749.813</v>
      </c>
      <c r="G39" s="17">
        <f>61931.702+293.485+300.16</f>
        <v>62525.347</v>
      </c>
      <c r="H39" s="17">
        <f>60694.598+253.078+279.82+289.32</f>
        <v>61516.816</v>
      </c>
      <c r="I39" s="17">
        <v>61516.44</v>
      </c>
      <c r="J39" s="130">
        <f>56788.521+269.35+282.018+219.53</f>
        <v>57559.418999999994</v>
      </c>
      <c r="K39" s="53">
        <f t="shared" si="0"/>
        <v>-3957.021000000008</v>
      </c>
      <c r="L39" s="110">
        <f>IF(I39=0,0,K39/I39)</f>
        <v>-0.06432460981162122</v>
      </c>
      <c r="M39" s="17">
        <v>58047.1746</v>
      </c>
      <c r="N39" s="17">
        <v>56712.059</v>
      </c>
      <c r="O39" s="17">
        <f>55370.128+280.576</f>
        <v>55650.704</v>
      </c>
      <c r="P39" s="17">
        <f>56349.266+269.422+330</f>
        <v>56948.688</v>
      </c>
      <c r="Q39" s="17">
        <f>54172.488+263.257+255.668+243.007</f>
        <v>54934.41999999999</v>
      </c>
      <c r="R39" s="130">
        <v>55934.357</v>
      </c>
      <c r="S39" s="130">
        <f>53277.438+261.062+225.037+279.383</f>
        <v>54042.92</v>
      </c>
      <c r="T39" s="53">
        <f aca="true" t="shared" si="16" ref="T39:T48">S39-R39</f>
        <v>-1891.4370000000054</v>
      </c>
      <c r="U39" s="110">
        <f>IF(R39=0,0,T39/R39)</f>
        <v>-0.033815298886872076</v>
      </c>
      <c r="V39" s="17">
        <v>59025.918</v>
      </c>
      <c r="W39" s="17">
        <f>57451.388</f>
        <v>57451.388</v>
      </c>
      <c r="X39" s="17">
        <f>57120.62+312.163</f>
        <v>57432.783</v>
      </c>
      <c r="Y39" s="17">
        <f>59281.805+300.603+334.711</f>
        <v>59917.119000000006</v>
      </c>
      <c r="Z39" s="17">
        <f>55495.537+263.024+226.16+278.619</f>
        <v>56263.34</v>
      </c>
      <c r="AA39" s="17">
        <v>56262.942</v>
      </c>
      <c r="AB39" s="130">
        <f>52589.863+287.44+289.972+175.287</f>
        <v>53342.562</v>
      </c>
      <c r="AC39" s="53">
        <f aca="true" t="shared" si="17" ref="AC39:AC48">AB39-AA39</f>
        <v>-2920.3800000000047</v>
      </c>
      <c r="AD39" s="110">
        <f>IF(AA39=0,0,AC39/AA39)</f>
        <v>-0.05190592415163794</v>
      </c>
      <c r="AE39" s="17">
        <v>52098.057</v>
      </c>
      <c r="AF39" s="17">
        <f>49987.361+321.396</f>
        <v>50308.757</v>
      </c>
      <c r="AG39" s="130">
        <f>50800.325+308.842</f>
        <v>51109.166999999994</v>
      </c>
      <c r="AH39" s="130">
        <f>50831.39+245.89+265.477</f>
        <v>51342.757</v>
      </c>
      <c r="AI39" s="130">
        <f>48776.907+282.466+179.92+241.409</f>
        <v>49480.702</v>
      </c>
      <c r="AJ39" s="130">
        <v>49480.496</v>
      </c>
      <c r="AK39" s="130">
        <f>45663.218+266.638+249.107+106.692</f>
        <v>46285.655000000006</v>
      </c>
      <c r="AL39" s="170">
        <f aca="true" t="shared" si="18" ref="AL39:AL48">AK39-AJ39</f>
        <v>-3194.840999999993</v>
      </c>
      <c r="AM39" s="110">
        <f>IF(AJ39=0,0,AL39/AJ39)</f>
        <v>-0.06456768339589791</v>
      </c>
      <c r="AN39" s="17">
        <v>46570.4346</v>
      </c>
      <c r="AO39" s="17">
        <f>46799.128+339.129</f>
        <v>47138.257</v>
      </c>
      <c r="AP39" s="17">
        <f>46572.071+328.879</f>
        <v>46900.950000000004</v>
      </c>
      <c r="AQ39" s="17">
        <f>45170.541+203.523+258.721</f>
        <v>45632.784999999996</v>
      </c>
      <c r="AR39" s="17">
        <f>45448.313+143.811+324.455+255.827</f>
        <v>46172.406</v>
      </c>
      <c r="AS39" s="174">
        <v>46172.135</v>
      </c>
      <c r="AT39" s="130">
        <f>42090.955+228.876+296.228+97.984</f>
        <v>42714.043</v>
      </c>
      <c r="AU39" s="53">
        <f aca="true" t="shared" si="19" ref="AU39:AU48">AT39-AS39</f>
        <v>-3458.092000000004</v>
      </c>
      <c r="AV39" s="110">
        <f>IF(AS39=0,0,AU39/AS39)</f>
        <v>-0.07489564864176206</v>
      </c>
      <c r="AW39" s="17">
        <v>49139.462</v>
      </c>
      <c r="AX39" s="17">
        <f>45294.329+339.761</f>
        <v>45634.09</v>
      </c>
      <c r="AY39" s="17">
        <f>43848.368+376.611</f>
        <v>44224.979</v>
      </c>
      <c r="AZ39" s="17">
        <f>45412.552+203.16+289.009</f>
        <v>45904.721000000005</v>
      </c>
      <c r="BA39" s="17">
        <f>44417.905+161.269+331.976+308.604</f>
        <v>45219.754</v>
      </c>
      <c r="BB39" s="130">
        <v>45219.391</v>
      </c>
      <c r="BC39" s="130">
        <f>40620.005+109.587+322.129+300.267</f>
        <v>41351.988</v>
      </c>
      <c r="BD39" s="129">
        <f aca="true" t="shared" si="20" ref="BD39:BD48">BC39-BB39</f>
        <v>-3867.4030000000057</v>
      </c>
      <c r="BE39" s="110">
        <f>IF(BB39=0,0,BD39/BB39)</f>
        <v>-0.08552532253253932</v>
      </c>
      <c r="BF39" s="17">
        <v>47332.4082</v>
      </c>
      <c r="BG39" s="17">
        <f>48585.478+346.902</f>
        <v>48932.380000000005</v>
      </c>
      <c r="BH39" s="17">
        <f>46530.009+402.397</f>
        <v>46932.405999999995</v>
      </c>
      <c r="BI39" s="17">
        <f>49995.104+360.46+213.76</f>
        <v>50569.324</v>
      </c>
      <c r="BJ39" s="17">
        <v>50330</v>
      </c>
      <c r="BK39" s="130">
        <v>49279.358</v>
      </c>
      <c r="BL39" s="130">
        <f>48355.505+363.302+125.071+361.566</f>
        <v>49205.444</v>
      </c>
      <c r="BM39" s="129">
        <f aca="true" t="shared" si="21" ref="BM39:BM48">BL39-BK39</f>
        <v>-73.91399999999703</v>
      </c>
      <c r="BN39" s="110">
        <f>IF(BK39=0,0,BM39/BK39)</f>
        <v>-0.0014998977868176983</v>
      </c>
      <c r="BO39" s="17">
        <v>47142.747</v>
      </c>
      <c r="BP39" s="17">
        <f>53002.394+403.096</f>
        <v>53405.49</v>
      </c>
      <c r="BQ39" s="17">
        <f>47362.743+410.482</f>
        <v>47773.225000000006</v>
      </c>
      <c r="BR39" s="17">
        <f>47191.649+186.54+333.093</f>
        <v>47711.282</v>
      </c>
      <c r="BS39" s="159">
        <v>606070.568</v>
      </c>
      <c r="BT39" s="85" t="e">
        <f>I39+R39+AA39+AJ39+AS39+BB39+BK39+#REF!+#REF!+#REF!+#REF!+#REF!</f>
        <v>#REF!</v>
      </c>
      <c r="BU39" s="107" t="e">
        <f>IF(#REF!&gt;=1,J39,I39)+IF(#REF!&gt;=2,S39,R39)+IF(#REF!&gt;=3,AB39,AA39)+IF(#REF!&gt;=4,AK39,AJ39)+IF(#REF!&gt;=5,AT39,AS39)+IF(#REF!&gt;=6,BC39,BB39)+IF(#REF!&gt;=7,BL39,BK39)+IF(#REF!&gt;=8,#REF!,#REF!)+IF(#REF!&gt;=9,#REF!,#REF!)+IF(#REF!&gt;=10,#REF!,#REF!)+IF(#REF!&gt;=11,#REF!,#REF!)+IF(#REF!&gt;=12,#REF!,#REF!)</f>
        <v>#REF!</v>
      </c>
      <c r="BV39" s="53" t="e">
        <f aca="true" t="shared" si="22" ref="BV39:BV48">BU39-BT39</f>
        <v>#REF!</v>
      </c>
      <c r="BW39" s="118" t="e">
        <f>IF(BT39=0,0,BV39/BT39)</f>
        <v>#REF!</v>
      </c>
    </row>
    <row r="40" spans="1:75" ht="31.5">
      <c r="A40" s="99" t="s">
        <v>63</v>
      </c>
      <c r="B40" s="27" t="s">
        <v>64</v>
      </c>
      <c r="C40" s="10" t="s">
        <v>32</v>
      </c>
      <c r="D40" s="17">
        <v>10198.97</v>
      </c>
      <c r="E40" s="17">
        <v>9912.929</v>
      </c>
      <c r="F40" s="17">
        <v>10285.542</v>
      </c>
      <c r="G40" s="17">
        <v>10167.76</v>
      </c>
      <c r="H40" s="17">
        <v>10348.043</v>
      </c>
      <c r="I40" s="17">
        <v>10656.823</v>
      </c>
      <c r="J40" s="130">
        <v>9479.192</v>
      </c>
      <c r="K40" s="53">
        <f t="shared" si="0"/>
        <v>-1177.6310000000012</v>
      </c>
      <c r="L40" s="110">
        <f aca="true" t="shared" si="23" ref="L40:L108">IF(I40=0,0,K40/I40)</f>
        <v>-0.11050488499245988</v>
      </c>
      <c r="M40" s="17">
        <v>9489.183</v>
      </c>
      <c r="N40" s="17">
        <v>9117.775</v>
      </c>
      <c r="O40" s="17">
        <v>9024.065</v>
      </c>
      <c r="P40" s="17">
        <v>9294.324</v>
      </c>
      <c r="Q40" s="17">
        <v>9588.46</v>
      </c>
      <c r="R40" s="130">
        <v>9804.76</v>
      </c>
      <c r="S40" s="130">
        <v>8911.862</v>
      </c>
      <c r="T40" s="53">
        <f t="shared" si="16"/>
        <v>-892.898000000001</v>
      </c>
      <c r="U40" s="110">
        <f aca="true" t="shared" si="24" ref="U40:U46">IF(R40=0,0,T40/R40)</f>
        <v>-0.09106780788107012</v>
      </c>
      <c r="V40" s="17">
        <v>9598.108</v>
      </c>
      <c r="W40" s="17">
        <v>8862.043</v>
      </c>
      <c r="X40" s="17">
        <v>9339.185</v>
      </c>
      <c r="Y40" s="17">
        <f>9868.439</f>
        <v>9868.439</v>
      </c>
      <c r="Z40" s="17">
        <v>9643.738</v>
      </c>
      <c r="AA40" s="17">
        <v>9681.136</v>
      </c>
      <c r="AB40" s="130">
        <v>8845.617</v>
      </c>
      <c r="AC40" s="53">
        <f t="shared" si="17"/>
        <v>-835.5190000000002</v>
      </c>
      <c r="AD40" s="110">
        <f aca="true" t="shared" si="25" ref="AD40:AD46">IF(AA40=0,0,AC40/AA40)</f>
        <v>-0.08630381806432635</v>
      </c>
      <c r="AE40" s="17">
        <v>8289.479</v>
      </c>
      <c r="AF40" s="17">
        <v>7798.52</v>
      </c>
      <c r="AG40" s="130">
        <v>8244.118</v>
      </c>
      <c r="AH40" s="130">
        <v>8315.78</v>
      </c>
      <c r="AI40" s="130">
        <f>8803.504+275.185+189.877</f>
        <v>9268.566</v>
      </c>
      <c r="AJ40" s="130">
        <v>8836.613</v>
      </c>
      <c r="AK40" s="130">
        <f>7662.927</f>
        <v>7662.927</v>
      </c>
      <c r="AL40" s="170">
        <f t="shared" si="18"/>
        <v>-1173.6859999999997</v>
      </c>
      <c r="AM40" s="110">
        <f aca="true" t="shared" si="26" ref="AM40:AM46">IF(AJ40=0,0,AL40/AJ40)</f>
        <v>-0.13282079910028874</v>
      </c>
      <c r="AN40" s="17">
        <v>7200.335</v>
      </c>
      <c r="AO40" s="17">
        <v>7669.428</v>
      </c>
      <c r="AP40" s="17">
        <v>7894.465</v>
      </c>
      <c r="AQ40" s="17">
        <v>7631.982</v>
      </c>
      <c r="AR40" s="17">
        <f>8016.129</f>
        <v>8016.129</v>
      </c>
      <c r="AS40" s="174">
        <v>8075.859</v>
      </c>
      <c r="AT40" s="130">
        <v>7089.156</v>
      </c>
      <c r="AU40" s="53">
        <f t="shared" si="19"/>
        <v>-986.7030000000004</v>
      </c>
      <c r="AV40" s="110">
        <f aca="true" t="shared" si="27" ref="AV40:AV46">IF(AS40=0,0,AU40/AS40)</f>
        <v>-0.12217932482476482</v>
      </c>
      <c r="AW40" s="17">
        <v>8170.833</v>
      </c>
      <c r="AX40" s="17">
        <v>7217.287</v>
      </c>
      <c r="AY40" s="17">
        <f>7534.252</f>
        <v>7534.252</v>
      </c>
      <c r="AZ40" s="17">
        <v>7646.314</v>
      </c>
      <c r="BA40" s="17">
        <f>7733.894</f>
        <v>7733.894</v>
      </c>
      <c r="BB40" s="130">
        <v>7767.733</v>
      </c>
      <c r="BC40" s="130">
        <v>6921.666</v>
      </c>
      <c r="BD40" s="129">
        <f t="shared" si="20"/>
        <v>-846.067</v>
      </c>
      <c r="BE40" s="110">
        <f aca="true" t="shared" si="28" ref="BE40:BE46">IF(BB40=0,0,BD40/BB40)</f>
        <v>-0.1089207108431765</v>
      </c>
      <c r="BF40" s="17">
        <v>7428.23</v>
      </c>
      <c r="BG40" s="17">
        <v>7595.828</v>
      </c>
      <c r="BH40" s="17">
        <v>7969.906</v>
      </c>
      <c r="BI40" s="17">
        <v>8403.052</v>
      </c>
      <c r="BJ40" s="17">
        <v>8121</v>
      </c>
      <c r="BK40" s="130">
        <v>8489.591</v>
      </c>
      <c r="BL40" s="130">
        <v>8134.896</v>
      </c>
      <c r="BM40" s="129">
        <f t="shared" si="21"/>
        <v>-354.6950000000006</v>
      </c>
      <c r="BN40" s="110">
        <f aca="true" t="shared" si="29" ref="BN40:BN46">IF(BK40=0,0,BM40/BK40)</f>
        <v>-0.041779986809729774</v>
      </c>
      <c r="BO40" s="17">
        <v>7200.128</v>
      </c>
      <c r="BP40" s="17">
        <v>8580.281</v>
      </c>
      <c r="BQ40" s="17">
        <v>8030.274</v>
      </c>
      <c r="BR40" s="17">
        <v>7961.278</v>
      </c>
      <c r="BS40" s="159">
        <v>100440.801</v>
      </c>
      <c r="BT40" s="85" t="e">
        <f>I40+R40+AA40+AJ40+AS40+BB40+BK40+#REF!+#REF!+#REF!+#REF!+#REF!</f>
        <v>#REF!</v>
      </c>
      <c r="BU40" s="107" t="e">
        <f>IF(#REF!&gt;=1,J40,I40)+IF(#REF!&gt;=2,S40,R40)+IF(#REF!&gt;=3,AB40,AA40)+IF(#REF!&gt;=4,AK40,AJ40)+IF(#REF!&gt;=5,AT40,AS40)+IF(#REF!&gt;=6,BC40,BB40)+IF(#REF!&gt;=7,BL40,BK40)+IF(#REF!&gt;=8,#REF!,#REF!)+IF(#REF!&gt;=9,#REF!,#REF!)+IF(#REF!&gt;=10,#REF!,#REF!)+IF(#REF!&gt;=11,#REF!,#REF!)+IF(#REF!&gt;=12,#REF!,#REF!)</f>
        <v>#REF!</v>
      </c>
      <c r="BV40" s="53" t="e">
        <f t="shared" si="22"/>
        <v>#REF!</v>
      </c>
      <c r="BW40" s="118" t="e">
        <f aca="true" t="shared" si="30" ref="BW40:BW45">IF(BT40=0,0,BV40/BT40)</f>
        <v>#REF!</v>
      </c>
    </row>
    <row r="41" spans="1:75" ht="15.75">
      <c r="A41" s="99">
        <v>15</v>
      </c>
      <c r="B41" s="28" t="s">
        <v>65</v>
      </c>
      <c r="C41" s="10" t="s">
        <v>32</v>
      </c>
      <c r="D41" s="53">
        <f aca="true" t="shared" si="31" ref="D41:J41">D39-D40</f>
        <v>55537.605016</v>
      </c>
      <c r="E41" s="53">
        <f t="shared" si="31"/>
        <v>54915.2736</v>
      </c>
      <c r="F41" s="53">
        <f t="shared" si="31"/>
        <v>52464.271</v>
      </c>
      <c r="G41" s="53">
        <f t="shared" si="31"/>
        <v>52357.587</v>
      </c>
      <c r="H41" s="53">
        <f>H39-H40</f>
        <v>51168.773</v>
      </c>
      <c r="I41" s="53">
        <f t="shared" si="31"/>
        <v>50859.617</v>
      </c>
      <c r="J41" s="129">
        <f t="shared" si="31"/>
        <v>48080.227</v>
      </c>
      <c r="K41" s="53">
        <f t="shared" si="0"/>
        <v>-2779.3899999999994</v>
      </c>
      <c r="L41" s="110">
        <f t="shared" si="23"/>
        <v>-0.05464826838943753</v>
      </c>
      <c r="M41" s="53">
        <f aca="true" t="shared" si="32" ref="M41:S41">M39-M40</f>
        <v>48557.991599999994</v>
      </c>
      <c r="N41" s="53">
        <f t="shared" si="32"/>
        <v>47594.284</v>
      </c>
      <c r="O41" s="53">
        <f t="shared" si="32"/>
        <v>46626.638999999996</v>
      </c>
      <c r="P41" s="53">
        <f t="shared" si="32"/>
        <v>47654.364</v>
      </c>
      <c r="Q41" s="53">
        <f>Q39-Q40</f>
        <v>45345.95999999999</v>
      </c>
      <c r="R41" s="53">
        <f t="shared" si="32"/>
        <v>46129.597</v>
      </c>
      <c r="S41" s="129">
        <f t="shared" si="32"/>
        <v>45131.058</v>
      </c>
      <c r="T41" s="53">
        <f t="shared" si="16"/>
        <v>-998.5390000000043</v>
      </c>
      <c r="U41" s="110">
        <f t="shared" si="24"/>
        <v>-0.021646384641079874</v>
      </c>
      <c r="V41" s="53">
        <f aca="true" t="shared" si="33" ref="V41:AB41">V39-V40</f>
        <v>49427.81</v>
      </c>
      <c r="W41" s="53">
        <f t="shared" si="33"/>
        <v>48589.345</v>
      </c>
      <c r="X41" s="53">
        <f t="shared" si="33"/>
        <v>48093.598000000005</v>
      </c>
      <c r="Y41" s="53">
        <f t="shared" si="33"/>
        <v>50048.68000000001</v>
      </c>
      <c r="Z41" s="53">
        <f>Z39-Z40</f>
        <v>46619.602</v>
      </c>
      <c r="AA41" s="53">
        <f t="shared" si="33"/>
        <v>46581.806000000004</v>
      </c>
      <c r="AB41" s="129">
        <f t="shared" si="33"/>
        <v>44496.945</v>
      </c>
      <c r="AC41" s="53">
        <f t="shared" si="17"/>
        <v>-2084.8610000000044</v>
      </c>
      <c r="AD41" s="110">
        <f t="shared" si="25"/>
        <v>-0.04475698086931203</v>
      </c>
      <c r="AE41" s="53">
        <f aca="true" t="shared" si="34" ref="AE41:AK41">AE39-AE40</f>
        <v>43808.578</v>
      </c>
      <c r="AF41" s="53">
        <f t="shared" si="34"/>
        <v>42510.236999999994</v>
      </c>
      <c r="AG41" s="129">
        <f t="shared" si="34"/>
        <v>42865.04899999999</v>
      </c>
      <c r="AH41" s="129">
        <f t="shared" si="34"/>
        <v>43026.977</v>
      </c>
      <c r="AI41" s="129">
        <f>AI39-AI40</f>
        <v>40212.136</v>
      </c>
      <c r="AJ41" s="129">
        <f t="shared" si="34"/>
        <v>40643.883</v>
      </c>
      <c r="AK41" s="129">
        <f t="shared" si="34"/>
        <v>38622.728</v>
      </c>
      <c r="AL41" s="170">
        <f t="shared" si="18"/>
        <v>-2021.1549999999988</v>
      </c>
      <c r="AM41" s="110">
        <f t="shared" si="26"/>
        <v>-0.04972839332304935</v>
      </c>
      <c r="AN41" s="53">
        <f aca="true" t="shared" si="35" ref="AN41:AT41">AN39-AN40</f>
        <v>39370.0996</v>
      </c>
      <c r="AO41" s="53">
        <f t="shared" si="35"/>
        <v>39468.829</v>
      </c>
      <c r="AP41" s="53">
        <f t="shared" si="35"/>
        <v>39006.485</v>
      </c>
      <c r="AQ41" s="53">
        <f t="shared" si="35"/>
        <v>38000.803</v>
      </c>
      <c r="AR41" s="53">
        <f>AR39-AR40</f>
        <v>38156.277</v>
      </c>
      <c r="AS41" s="53">
        <f t="shared" si="35"/>
        <v>38096.276</v>
      </c>
      <c r="AT41" s="129">
        <f t="shared" si="35"/>
        <v>35624.886999999995</v>
      </c>
      <c r="AU41" s="53">
        <f t="shared" si="19"/>
        <v>-2471.389000000003</v>
      </c>
      <c r="AV41" s="110">
        <f t="shared" si="27"/>
        <v>-0.0648721938070798</v>
      </c>
      <c r="AW41" s="53">
        <f aca="true" t="shared" si="36" ref="AW41:BC41">AW39-AW40</f>
        <v>40968.629</v>
      </c>
      <c r="AX41" s="53">
        <f t="shared" si="36"/>
        <v>38416.803</v>
      </c>
      <c r="AY41" s="53">
        <f t="shared" si="36"/>
        <v>36690.727</v>
      </c>
      <c r="AZ41" s="53">
        <f t="shared" si="36"/>
        <v>38258.40700000001</v>
      </c>
      <c r="BA41" s="53">
        <f>BA39-BA40</f>
        <v>37485.86</v>
      </c>
      <c r="BB41" s="129">
        <f t="shared" si="36"/>
        <v>37451.658</v>
      </c>
      <c r="BC41" s="129">
        <f t="shared" si="36"/>
        <v>34430.322</v>
      </c>
      <c r="BD41" s="129">
        <f t="shared" si="20"/>
        <v>-3021.336000000003</v>
      </c>
      <c r="BE41" s="110">
        <f t="shared" si="28"/>
        <v>-0.08067295712248582</v>
      </c>
      <c r="BF41" s="53">
        <f aca="true" t="shared" si="37" ref="BF41:BL41">BF39-BF40</f>
        <v>39904.178199999995</v>
      </c>
      <c r="BG41" s="53">
        <f t="shared" si="37"/>
        <v>41336.552</v>
      </c>
      <c r="BH41" s="53">
        <f t="shared" si="37"/>
        <v>38962.49999999999</v>
      </c>
      <c r="BI41" s="53">
        <f t="shared" si="37"/>
        <v>42166.272</v>
      </c>
      <c r="BJ41" s="53">
        <f>BJ39-BJ40</f>
        <v>42209</v>
      </c>
      <c r="BK41" s="53">
        <f t="shared" si="37"/>
        <v>40789.767</v>
      </c>
      <c r="BL41" s="129">
        <f t="shared" si="37"/>
        <v>41070.548</v>
      </c>
      <c r="BM41" s="129">
        <f t="shared" si="21"/>
        <v>280.7810000000027</v>
      </c>
      <c r="BN41" s="110">
        <f t="shared" si="29"/>
        <v>0.006883613725962266</v>
      </c>
      <c r="BO41" s="53">
        <f>BO39-BO40</f>
        <v>39942.619000000006</v>
      </c>
      <c r="BP41" s="53">
        <f>BP39-BP40</f>
        <v>44825.208999999995</v>
      </c>
      <c r="BQ41" s="53">
        <f>BQ39-BQ40</f>
        <v>39742.95100000001</v>
      </c>
      <c r="BR41" s="53">
        <f>BR39-BR40</f>
        <v>39750.004</v>
      </c>
      <c r="BS41" s="129">
        <v>505629.767</v>
      </c>
      <c r="BT41" s="85" t="e">
        <f>BT39-BT40</f>
        <v>#REF!</v>
      </c>
      <c r="BU41" s="53" t="e">
        <f>BU39-BU40</f>
        <v>#REF!</v>
      </c>
      <c r="BV41" s="53" t="e">
        <f t="shared" si="22"/>
        <v>#REF!</v>
      </c>
      <c r="BW41" s="118" t="e">
        <f t="shared" si="30"/>
        <v>#REF!</v>
      </c>
    </row>
    <row r="42" spans="1:75" ht="15.75">
      <c r="A42" s="99" t="s">
        <v>66</v>
      </c>
      <c r="B42" s="12" t="s">
        <v>23</v>
      </c>
      <c r="C42" s="10" t="s">
        <v>32</v>
      </c>
      <c r="D42" s="17">
        <v>53683.074016000006</v>
      </c>
      <c r="E42" s="17">
        <v>51137.0906</v>
      </c>
      <c r="F42" s="17">
        <f>50563.209-1828.552</f>
        <v>48734.657</v>
      </c>
      <c r="G42" s="17">
        <f>48038.993-2173.348</f>
        <v>45865.645000000004</v>
      </c>
      <c r="H42" s="17">
        <f>47408.775-2151.968</f>
        <v>45256.807</v>
      </c>
      <c r="I42" s="17">
        <v>45256.431</v>
      </c>
      <c r="J42" s="130">
        <f>44185.47-1988.036</f>
        <v>42197.434</v>
      </c>
      <c r="K42" s="53">
        <f t="shared" si="0"/>
        <v>-3058.9969999999958</v>
      </c>
      <c r="L42" s="110">
        <f t="shared" si="23"/>
        <v>-0.067592537290446</v>
      </c>
      <c r="M42" s="17">
        <v>47099.3936</v>
      </c>
      <c r="N42" s="17">
        <f>45783.748-1754.48</f>
        <v>44029.268</v>
      </c>
      <c r="O42" s="17">
        <f>44812.915-1723.276</f>
        <v>43089.639</v>
      </c>
      <c r="P42" s="17">
        <f>43682.638-2080.052</f>
        <v>41602.585999999996</v>
      </c>
      <c r="Q42" s="17">
        <f>42183.854-2161.092</f>
        <v>40022.762</v>
      </c>
      <c r="R42" s="130">
        <v>41022.699</v>
      </c>
      <c r="S42" s="130">
        <f>41314.4-1998.08</f>
        <v>39316.32</v>
      </c>
      <c r="T42" s="53">
        <f t="shared" si="16"/>
        <v>-1706.3790000000008</v>
      </c>
      <c r="U42" s="110">
        <f t="shared" si="24"/>
        <v>-0.041595971050076466</v>
      </c>
      <c r="V42" s="17">
        <v>45971.81</v>
      </c>
      <c r="W42" s="17">
        <f>46295.422-1778.68</f>
        <v>44516.742</v>
      </c>
      <c r="X42" s="17">
        <f>46048.348-1864.82</f>
        <v>44183.528</v>
      </c>
      <c r="Y42" s="17">
        <f>46351.981-2128.676</f>
        <v>44223.305</v>
      </c>
      <c r="Z42" s="17">
        <f>43720.823-2192.592</f>
        <v>41528.231</v>
      </c>
      <c r="AA42" s="17">
        <v>41527.833</v>
      </c>
      <c r="AB42" s="130">
        <f>40917.663-2015.732</f>
        <v>38901.931</v>
      </c>
      <c r="AC42" s="53">
        <f t="shared" si="17"/>
        <v>-2625.902000000002</v>
      </c>
      <c r="AD42" s="110">
        <f t="shared" si="25"/>
        <v>-0.0632323386582681</v>
      </c>
      <c r="AE42" s="17">
        <v>40698.45</v>
      </c>
      <c r="AF42" s="17">
        <f>40320.865-1710.696</f>
        <v>38610.168999999994</v>
      </c>
      <c r="AG42" s="130">
        <f>40706.631-1681.092</f>
        <v>39025.539000000004</v>
      </c>
      <c r="AH42" s="130">
        <f>40025.641-1818.268</f>
        <v>38207.37300000001</v>
      </c>
      <c r="AI42" s="130">
        <f>38044.908-2086.716</f>
        <v>35958.192</v>
      </c>
      <c r="AJ42" s="130">
        <v>35957.986</v>
      </c>
      <c r="AK42" s="130">
        <f>35683.401-1754.612</f>
        <v>33928.789</v>
      </c>
      <c r="AL42" s="170">
        <f t="shared" si="18"/>
        <v>-2029.1970000000001</v>
      </c>
      <c r="AM42" s="110">
        <f t="shared" si="26"/>
        <v>-0.056432443129601315</v>
      </c>
      <c r="AN42" s="17">
        <v>36519.0086</v>
      </c>
      <c r="AO42" s="17">
        <f>37915.561-1525.616</f>
        <v>36389.945</v>
      </c>
      <c r="AP42" s="17">
        <f>37499.737-1561.048</f>
        <v>35938.689</v>
      </c>
      <c r="AQ42" s="17">
        <f>35408.17-1613.284</f>
        <v>33794.886</v>
      </c>
      <c r="AR42" s="17">
        <f>35345.045-1903.936</f>
        <v>33441.109</v>
      </c>
      <c r="AS42" s="174">
        <v>33440.838</v>
      </c>
      <c r="AT42" s="130">
        <f>32453.041-1627.652</f>
        <v>30825.389000000003</v>
      </c>
      <c r="AU42" s="53">
        <f t="shared" si="19"/>
        <v>-2615.4490000000005</v>
      </c>
      <c r="AV42" s="110">
        <f t="shared" si="27"/>
        <v>-0.07821122784064204</v>
      </c>
      <c r="AW42" s="17">
        <v>38721.474</v>
      </c>
      <c r="AX42" s="17">
        <f>36294.372-1452.124</f>
        <v>34842.248</v>
      </c>
      <c r="AY42" s="17">
        <f>34384.596-1536.62</f>
        <v>32847.975999999995</v>
      </c>
      <c r="AZ42" s="17">
        <f>35572.314-1525.808</f>
        <v>34046.506</v>
      </c>
      <c r="BA42" s="17">
        <f>34497.899-1810.924</f>
        <v>32686.975</v>
      </c>
      <c r="BB42" s="130">
        <v>32686.612</v>
      </c>
      <c r="BC42" s="130">
        <f>30088.572-1738.036</f>
        <v>28350.536</v>
      </c>
      <c r="BD42" s="129">
        <f t="shared" si="20"/>
        <v>-4336.076000000001</v>
      </c>
      <c r="BE42" s="110">
        <f t="shared" si="28"/>
        <v>-0.13265602442981858</v>
      </c>
      <c r="BF42" s="17">
        <v>37271.4482</v>
      </c>
      <c r="BG42" s="17">
        <f>38970.313-1611.363</f>
        <v>37358.950000000004</v>
      </c>
      <c r="BH42" s="17">
        <f>36380.675-1617.992</f>
        <v>34762.683000000005</v>
      </c>
      <c r="BI42" s="17">
        <f>39443.368-1665.292</f>
        <v>37778.076</v>
      </c>
      <c r="BJ42" s="17">
        <v>37458</v>
      </c>
      <c r="BK42" s="130">
        <v>36090.007</v>
      </c>
      <c r="BL42" s="130">
        <f>36262.621-1834.992</f>
        <v>34427.629</v>
      </c>
      <c r="BM42" s="53">
        <f t="shared" si="21"/>
        <v>-1662.377999999997</v>
      </c>
      <c r="BN42" s="110">
        <f t="shared" si="29"/>
        <v>-0.04606200270340754</v>
      </c>
      <c r="BO42" s="17">
        <f>39032.308-1482.664</f>
        <v>37549.644</v>
      </c>
      <c r="BP42" s="17">
        <f>42636.661-1707.84</f>
        <v>40928.821</v>
      </c>
      <c r="BQ42" s="17">
        <f>37146.661-1608.595</f>
        <v>35538.066</v>
      </c>
      <c r="BR42" s="17">
        <f>37029.712-1630.808</f>
        <v>35398.904</v>
      </c>
      <c r="BS42" s="159">
        <v>435037.918</v>
      </c>
      <c r="BT42" s="85" t="e">
        <f>I42+R42+AA42+AJ42+AS42+BB42+BK42+#REF!+#REF!+#REF!+#REF!+#REF!</f>
        <v>#REF!</v>
      </c>
      <c r="BU42" s="107" t="e">
        <f>IF(#REF!&gt;=1,J42,I42)+IF(#REF!&gt;=2,S42,R42)+IF(#REF!&gt;=3,AB42,AA42)+IF(#REF!&gt;=4,AK42,AJ42)+IF(#REF!&gt;=5,AT42,AS42)+IF(#REF!&gt;=6,BC42,BB42)+IF(#REF!&gt;=7,BL42,BK42)+IF(#REF!&gt;=8,#REF!,#REF!)+IF(#REF!&gt;=9,#REF!,#REF!)+IF(#REF!&gt;=10,#REF!,#REF!)+IF(#REF!&gt;=11,#REF!,#REF!)+IF(#REF!&gt;=12,#REF!,#REF!)</f>
        <v>#REF!</v>
      </c>
      <c r="BV42" s="53" t="e">
        <f t="shared" si="22"/>
        <v>#REF!</v>
      </c>
      <c r="BW42" s="118" t="e">
        <f t="shared" si="30"/>
        <v>#REF!</v>
      </c>
    </row>
    <row r="43" spans="1:75" ht="15.75">
      <c r="A43" s="99" t="s">
        <v>67</v>
      </c>
      <c r="B43" s="12" t="s">
        <v>25</v>
      </c>
      <c r="C43" s="10" t="s">
        <v>32</v>
      </c>
      <c r="D43" s="17">
        <v>2738.212</v>
      </c>
      <c r="E43" s="17">
        <v>2907.048</v>
      </c>
      <c r="F43" s="17">
        <v>2872.137</v>
      </c>
      <c r="G43" s="17">
        <v>2773.613</v>
      </c>
      <c r="H43" s="17">
        <f>2858.703</f>
        <v>2858.703</v>
      </c>
      <c r="I43" s="17">
        <v>2858.703</v>
      </c>
      <c r="J43" s="130">
        <v>2481.893</v>
      </c>
      <c r="K43" s="53">
        <f t="shared" si="0"/>
        <v>-376.80999999999995</v>
      </c>
      <c r="L43" s="110">
        <f t="shared" si="23"/>
        <v>-0.1318115243171466</v>
      </c>
      <c r="M43" s="17">
        <v>2342.943</v>
      </c>
      <c r="N43" s="17">
        <v>2821.291</v>
      </c>
      <c r="O43" s="17">
        <v>2501.237</v>
      </c>
      <c r="P43" s="17">
        <v>2514.792</v>
      </c>
      <c r="Q43" s="17">
        <v>2370.13</v>
      </c>
      <c r="R43" s="130">
        <v>2370.13</v>
      </c>
      <c r="S43" s="130">
        <v>2249.285</v>
      </c>
      <c r="T43" s="53">
        <f t="shared" si="16"/>
        <v>-120.84500000000025</v>
      </c>
      <c r="U43" s="110">
        <f t="shared" si="24"/>
        <v>-0.05098665474045738</v>
      </c>
      <c r="V43" s="17">
        <v>2295.014</v>
      </c>
      <c r="W43" s="17">
        <f>3009.788</f>
        <v>3009.788</v>
      </c>
      <c r="X43" s="17">
        <f>2241.446</f>
        <v>2241.446</v>
      </c>
      <c r="Y43" s="17">
        <f>2659.8</f>
        <v>2659.8</v>
      </c>
      <c r="Z43" s="17">
        <f>2261.774</f>
        <v>2261.774</v>
      </c>
      <c r="AA43" s="17">
        <v>2261.774</v>
      </c>
      <c r="AB43" s="130">
        <v>2086.641</v>
      </c>
      <c r="AC43" s="53">
        <f t="shared" si="17"/>
        <v>-175.1329999999998</v>
      </c>
      <c r="AD43" s="110">
        <f t="shared" si="25"/>
        <v>-0.07743169741981286</v>
      </c>
      <c r="AE43" s="17">
        <v>1879.243</v>
      </c>
      <c r="AF43" s="17">
        <f>2474.803</f>
        <v>2474.803</v>
      </c>
      <c r="AG43" s="130">
        <v>1948.253</v>
      </c>
      <c r="AH43" s="130">
        <v>1964.851</v>
      </c>
      <c r="AI43" s="130">
        <v>1801.732</v>
      </c>
      <c r="AJ43" s="130">
        <v>1801.732</v>
      </c>
      <c r="AK43" s="130">
        <v>2028.956</v>
      </c>
      <c r="AL43" s="170">
        <f t="shared" si="18"/>
        <v>227.22399999999993</v>
      </c>
      <c r="AM43" s="110">
        <f t="shared" si="26"/>
        <v>0.1261142056643274</v>
      </c>
      <c r="AN43" s="17">
        <v>1787.794</v>
      </c>
      <c r="AO43" s="17">
        <f>2094.916</f>
        <v>2094.916</v>
      </c>
      <c r="AP43" s="17">
        <f>1864.262</f>
        <v>1864.262</v>
      </c>
      <c r="AQ43" s="17">
        <f>1729.896</f>
        <v>1729.896</v>
      </c>
      <c r="AR43" s="17">
        <v>1786.68</v>
      </c>
      <c r="AS43" s="174">
        <v>1786.68</v>
      </c>
      <c r="AT43" s="130">
        <f>2088.677</f>
        <v>2088.677</v>
      </c>
      <c r="AU43" s="53">
        <f t="shared" si="19"/>
        <v>301.99700000000007</v>
      </c>
      <c r="AV43" s="110">
        <f t="shared" si="27"/>
        <v>0.1690269102469385</v>
      </c>
      <c r="AW43" s="17">
        <v>1701.475</v>
      </c>
      <c r="AX43" s="17">
        <v>1653.58</v>
      </c>
      <c r="AY43" s="17">
        <v>1700.319</v>
      </c>
      <c r="AZ43" s="17">
        <v>1855.699</v>
      </c>
      <c r="BA43" s="17">
        <v>1708.882</v>
      </c>
      <c r="BB43" s="130">
        <v>1708.882</v>
      </c>
      <c r="BC43" s="130">
        <v>1760.357</v>
      </c>
      <c r="BD43" s="129">
        <f t="shared" si="20"/>
        <v>51.47499999999991</v>
      </c>
      <c r="BE43" s="110">
        <f t="shared" si="28"/>
        <v>0.03012203300169345</v>
      </c>
      <c r="BF43" s="17">
        <v>1723.574</v>
      </c>
      <c r="BG43" s="17">
        <v>1841.961</v>
      </c>
      <c r="BH43" s="17">
        <f>1786.584</f>
        <v>1786.584</v>
      </c>
      <c r="BI43" s="17">
        <v>1926.581</v>
      </c>
      <c r="BJ43" s="17">
        <v>1787</v>
      </c>
      <c r="BK43" s="130">
        <v>1925.581</v>
      </c>
      <c r="BL43" s="130">
        <v>2050.517</v>
      </c>
      <c r="BM43" s="53">
        <f t="shared" si="21"/>
        <v>124.93599999999992</v>
      </c>
      <c r="BN43" s="110">
        <f t="shared" si="29"/>
        <v>0.06488223554345413</v>
      </c>
      <c r="BO43" s="17">
        <v>1748.367</v>
      </c>
      <c r="BP43" s="17">
        <v>1848.903</v>
      </c>
      <c r="BQ43" s="17">
        <v>1812.888</v>
      </c>
      <c r="BR43" s="17">
        <v>1845.739</v>
      </c>
      <c r="BS43" s="159">
        <v>25707.203</v>
      </c>
      <c r="BT43" s="85" t="e">
        <f>I43+R43+AA43+AJ43+AS43+BB43+BK43+#REF!+#REF!+#REF!+#REF!+#REF!</f>
        <v>#REF!</v>
      </c>
      <c r="BU43" s="107" t="e">
        <f>IF(#REF!&gt;=1,J43,I43)+IF(#REF!&gt;=2,S43,R43)+IF(#REF!&gt;=3,AB43,AA43)+IF(#REF!&gt;=4,AK43,AJ43)+IF(#REF!&gt;=5,AT43,AS43)+IF(#REF!&gt;=6,BC43,BB43)+IF(#REF!&gt;=7,BL43,BK43)+IF(#REF!&gt;=8,#REF!,#REF!)+IF(#REF!&gt;=9,#REF!,#REF!)+IF(#REF!&gt;=10,#REF!,#REF!)+IF(#REF!&gt;=11,#REF!,#REF!)+IF(#REF!&gt;=12,#REF!,#REF!)</f>
        <v>#REF!</v>
      </c>
      <c r="BV43" s="53" t="e">
        <f t="shared" si="22"/>
        <v>#REF!</v>
      </c>
      <c r="BW43" s="118" t="e">
        <f t="shared" si="30"/>
        <v>#REF!</v>
      </c>
    </row>
    <row r="44" spans="1:75" ht="15.75">
      <c r="A44" s="99" t="s">
        <v>68</v>
      </c>
      <c r="B44" s="12" t="s">
        <v>27</v>
      </c>
      <c r="C44" s="10" t="s">
        <v>32</v>
      </c>
      <c r="D44" s="17">
        <v>-883.681</v>
      </c>
      <c r="E44" s="17">
        <v>871.135</v>
      </c>
      <c r="F44" s="17">
        <f>9001.834-8442.663+312.633</f>
        <v>871.8040000000003</v>
      </c>
      <c r="G44" s="17">
        <f>11119.096-7973.492+293.485+300.16</f>
        <v>3739.2489999999993</v>
      </c>
      <c r="H44" s="17">
        <f>10427.12-8176.637+253.078+279.82+289.32</f>
        <v>3072.7010000000014</v>
      </c>
      <c r="I44" s="17">
        <v>2797.516</v>
      </c>
      <c r="J44" s="130">
        <f>10121.158-7480.703+269.35+282.018+219.53</f>
        <v>3411.352999999999</v>
      </c>
      <c r="K44" s="53">
        <f t="shared" si="0"/>
        <v>613.8369999999991</v>
      </c>
      <c r="L44" s="110">
        <f t="shared" si="23"/>
        <v>0.21942215880087873</v>
      </c>
      <c r="M44" s="17">
        <v>-884.345</v>
      </c>
      <c r="N44" s="17">
        <f>8107.02-7363.295</f>
        <v>743.7250000000004</v>
      </c>
      <c r="O44" s="17">
        <f>8055.976-7285.374+280.576</f>
        <v>1051.1779999999999</v>
      </c>
      <c r="P44" s="17">
        <f>10151.836-7195.943+269.422+330</f>
        <v>3555.314999999999</v>
      </c>
      <c r="Q44" s="17">
        <f>9618.504-7406.713+263.257+255.668+243.007</f>
        <v>2973.7230000000013</v>
      </c>
      <c r="R44" s="130">
        <v>2783.846</v>
      </c>
      <c r="S44" s="130">
        <f>9713.753-6904.55+261.062+225.037+279.383</f>
        <v>3574.685</v>
      </c>
      <c r="T44" s="53">
        <f t="shared" si="16"/>
        <v>790.8389999999999</v>
      </c>
      <c r="U44" s="110">
        <f t="shared" si="24"/>
        <v>0.28408144703406724</v>
      </c>
      <c r="V44" s="17">
        <v>1160.986</v>
      </c>
      <c r="W44" s="17">
        <f>8146.178-7083.363</f>
        <v>1062.8149999999996</v>
      </c>
      <c r="X44" s="17">
        <f>8830.806-7465.78+312.163</f>
        <v>1677.1890000000008</v>
      </c>
      <c r="Y44" s="17">
        <f>10270.024-7721.515+300.603+334.711</f>
        <v>3183.8229999999994</v>
      </c>
      <c r="Z44" s="17">
        <f>9512.94-7434.014+263.024+278.619+226.16</f>
        <v>2846.7290000000003</v>
      </c>
      <c r="AA44" s="17">
        <v>2846.729</v>
      </c>
      <c r="AB44" s="130">
        <f>9585.559-6821.075+287.44+289.972+175.287</f>
        <v>3517.1829999999995</v>
      </c>
      <c r="AC44" s="53">
        <f t="shared" si="17"/>
        <v>670.4539999999997</v>
      </c>
      <c r="AD44" s="110">
        <f t="shared" si="25"/>
        <v>0.2355173253232042</v>
      </c>
      <c r="AE44" s="17">
        <v>1230.885</v>
      </c>
      <c r="AF44" s="17">
        <f>7191.693-6087.824+321.396</f>
        <v>1425.2650000000006</v>
      </c>
      <c r="AG44" s="130">
        <f>8145.441-6551.233+308.842</f>
        <v>1903.0499999999997</v>
      </c>
      <c r="AH44" s="130">
        <f>8840.898-6478.327+265.477+245.89</f>
        <v>2873.9379999999987</v>
      </c>
      <c r="AI44" s="130">
        <f>8930.267-6699.259+282.466+179.92+241.409-275.185-189.877</f>
        <v>2469.741</v>
      </c>
      <c r="AJ44" s="130">
        <v>2934.803</v>
      </c>
      <c r="AK44" s="130">
        <f>7950.861-5903.58+266.638+249.107+106.692</f>
        <v>2669.718</v>
      </c>
      <c r="AL44" s="170">
        <f t="shared" si="18"/>
        <v>-265.08500000000004</v>
      </c>
      <c r="AM44" s="110">
        <f t="shared" si="26"/>
        <v>-0.090324631670337</v>
      </c>
      <c r="AN44" s="17">
        <v>1063.297</v>
      </c>
      <c r="AO44" s="17">
        <f>6788.651-6143.812+339.129</f>
        <v>983.968</v>
      </c>
      <c r="AP44" s="17">
        <f>7208.072-6322.722+328.879</f>
        <v>1214.2290000000003</v>
      </c>
      <c r="AQ44" s="17">
        <f>8032.475-5994.006+203.523+258.721</f>
        <v>2500.713</v>
      </c>
      <c r="AR44" s="17">
        <f>8316.588-6080.478+143.811+324.455+255.827</f>
        <v>2960.2029999999995</v>
      </c>
      <c r="AS44" s="174">
        <v>2935.839</v>
      </c>
      <c r="AT44" s="130">
        <f>7549.237-5446.71+228.876+296.228+97.984</f>
        <v>2725.6150000000002</v>
      </c>
      <c r="AU44" s="53">
        <f t="shared" si="19"/>
        <v>-210.2239999999997</v>
      </c>
      <c r="AV44" s="110">
        <f t="shared" si="27"/>
        <v>-0.07160610646564737</v>
      </c>
      <c r="AW44" s="17">
        <v>545.68</v>
      </c>
      <c r="AX44" s="17">
        <f>7346.377-5765.163+339.761</f>
        <v>1920.9750000000008</v>
      </c>
      <c r="AY44" s="17">
        <f>7763.453-5984.722+376.611</f>
        <v>2155.3420000000006</v>
      </c>
      <c r="AZ44" s="17">
        <f>7984.539-6101.227+203.16+289.009</f>
        <v>2375.4809999999998</v>
      </c>
      <c r="BA44" s="17">
        <f>8211.124+161.269+331.976+308.604-5896.399</f>
        <v>3116.5739999999996</v>
      </c>
      <c r="BB44" s="130">
        <v>3115.749</v>
      </c>
      <c r="BC44" s="130">
        <f>8771.076-5172.939+109.587+322.129+300.267</f>
        <v>4330.119999999999</v>
      </c>
      <c r="BD44" s="129">
        <f t="shared" si="20"/>
        <v>1214.3709999999992</v>
      </c>
      <c r="BE44" s="110">
        <f t="shared" si="28"/>
        <v>0.38975251215678774</v>
      </c>
      <c r="BF44" s="17">
        <v>909.156</v>
      </c>
      <c r="BG44" s="17">
        <f>7773.204-5984.465+346.902</f>
        <v>2135.6409999999996</v>
      </c>
      <c r="BH44" s="17">
        <f>8362.75-6338.538</f>
        <v>2024.2120000000004</v>
      </c>
      <c r="BI44" s="17">
        <f>8625.155-6716.331+360.46+213.76</f>
        <v>2483.044000000001</v>
      </c>
      <c r="BJ44" s="17">
        <v>2984</v>
      </c>
      <c r="BK44" s="130">
        <v>2825.608</v>
      </c>
      <c r="BL44" s="130">
        <f>10042.367-6278.434+363.302+125.071+361.566</f>
        <v>4613.871999999999</v>
      </c>
      <c r="BM44" s="53">
        <f t="shared" si="21"/>
        <v>1788.2639999999992</v>
      </c>
      <c r="BN44" s="110">
        <f t="shared" si="29"/>
        <v>0.6328775966092958</v>
      </c>
      <c r="BO44" s="17">
        <f>6362.072-5717.464</f>
        <v>644.6080000000002</v>
      </c>
      <c r="BP44" s="17">
        <f>8516.83-6872.441+403.096</f>
        <v>2047.4850000000001</v>
      </c>
      <c r="BQ44" s="17">
        <f>8403.194-6391.262+410.482</f>
        <v>2422.4139999999998</v>
      </c>
      <c r="BR44" s="17">
        <f>8316.198-6305.316+333.093+186.54</f>
        <v>2530.5150000000003</v>
      </c>
      <c r="BS44" s="159">
        <v>45008.82199999999</v>
      </c>
      <c r="BT44" s="85" t="e">
        <f>I44+R44+AA44+AJ44+AS44+BB44+BK44+#REF!+#REF!+#REF!+#REF!+#REF!</f>
        <v>#REF!</v>
      </c>
      <c r="BU44" s="107" t="e">
        <f>IF(#REF!&gt;=1,J44,I44)+IF(#REF!&gt;=2,S44,R44)+IF(#REF!&gt;=3,AB44,AA44)+IF(#REF!&gt;=4,AK44,AJ44)+IF(#REF!&gt;=5,AT44,AS44)+IF(#REF!&gt;=6,BC44,BB44)+IF(#REF!&gt;=7,BL44,BK44)+IF(#REF!&gt;=8,#REF!,#REF!)+IF(#REF!&gt;=9,#REF!,#REF!)+IF(#REF!&gt;=10,#REF!,#REF!)+IF(#REF!&gt;=11,#REF!,#REF!)+IF(#REF!&gt;=12,#REF!,#REF!)</f>
        <v>#REF!</v>
      </c>
      <c r="BV44" s="53" t="e">
        <f t="shared" si="22"/>
        <v>#REF!</v>
      </c>
      <c r="BW44" s="118" t="e">
        <f t="shared" si="30"/>
        <v>#REF!</v>
      </c>
    </row>
    <row r="45" spans="1:75" ht="15.75">
      <c r="A45" s="99" t="s">
        <v>69</v>
      </c>
      <c r="B45" s="12" t="s">
        <v>29</v>
      </c>
      <c r="C45" s="10" t="s">
        <v>32</v>
      </c>
      <c r="D45" s="17"/>
      <c r="E45" s="17"/>
      <c r="F45" s="17">
        <v>-14.327</v>
      </c>
      <c r="G45" s="17">
        <v>-20.92</v>
      </c>
      <c r="H45" s="17">
        <f>0-19.438</f>
        <v>-19.438</v>
      </c>
      <c r="I45" s="17">
        <v>-53.033</v>
      </c>
      <c r="J45" s="130">
        <f>0-10.453</f>
        <v>-10.453</v>
      </c>
      <c r="K45" s="53">
        <f t="shared" si="0"/>
        <v>42.58</v>
      </c>
      <c r="L45" s="110">
        <f t="shared" si="23"/>
        <v>-0.8028963098448135</v>
      </c>
      <c r="M45" s="17"/>
      <c r="N45" s="17"/>
      <c r="O45" s="17">
        <v>-15.415</v>
      </c>
      <c r="P45" s="17">
        <v>-18.329</v>
      </c>
      <c r="Q45" s="17">
        <f>0-20.655</f>
        <v>-20.655</v>
      </c>
      <c r="R45" s="130">
        <v>-47.078</v>
      </c>
      <c r="S45" s="130">
        <f>0-9.232</f>
        <v>-9.232</v>
      </c>
      <c r="T45" s="53">
        <f t="shared" si="16"/>
        <v>37.846000000000004</v>
      </c>
      <c r="U45" s="110">
        <f t="shared" si="24"/>
        <v>-0.8038999107863546</v>
      </c>
      <c r="V45" s="17"/>
      <c r="W45" s="17"/>
      <c r="X45" s="17">
        <v>-8.585</v>
      </c>
      <c r="Y45" s="17">
        <f>0-18.248</f>
        <v>-18.248</v>
      </c>
      <c r="Z45" s="17">
        <f>0-17.132</f>
        <v>-17.132</v>
      </c>
      <c r="AA45" s="17">
        <v>-54.53</v>
      </c>
      <c r="AB45" s="130">
        <f>0-8.81</f>
        <v>-8.81</v>
      </c>
      <c r="AC45" s="53">
        <f t="shared" si="17"/>
        <v>45.72</v>
      </c>
      <c r="AD45" s="110">
        <f t="shared" si="25"/>
        <v>-0.8384375573079038</v>
      </c>
      <c r="AE45" s="17"/>
      <c r="AF45" s="17"/>
      <c r="AG45" s="130">
        <v>-11.793</v>
      </c>
      <c r="AH45" s="130">
        <v>-19.185</v>
      </c>
      <c r="AI45" s="130">
        <f>0-17.529</f>
        <v>-17.529</v>
      </c>
      <c r="AJ45" s="130">
        <v>-50.638</v>
      </c>
      <c r="AK45" s="130">
        <f>0-4.735</f>
        <v>-4.735</v>
      </c>
      <c r="AL45" s="170">
        <f>AK45-AJ45</f>
        <v>45.903</v>
      </c>
      <c r="AM45" s="110">
        <f t="shared" si="26"/>
        <v>-0.9064931474386824</v>
      </c>
      <c r="AN45" s="17"/>
      <c r="AO45" s="17"/>
      <c r="AP45" s="17">
        <v>-10.695</v>
      </c>
      <c r="AQ45" s="17">
        <f>0-24.692</f>
        <v>-24.692</v>
      </c>
      <c r="AR45" s="17">
        <f>0-31.715</f>
        <v>-31.715</v>
      </c>
      <c r="AS45" s="130">
        <v>-67.081</v>
      </c>
      <c r="AT45" s="130">
        <f>0-14.794</f>
        <v>-14.794</v>
      </c>
      <c r="AU45" s="53">
        <f t="shared" si="19"/>
        <v>52.287000000000006</v>
      </c>
      <c r="AV45" s="110">
        <f t="shared" si="27"/>
        <v>-0.7794606520475247</v>
      </c>
      <c r="AW45" s="17"/>
      <c r="AX45" s="17"/>
      <c r="AY45" s="17">
        <v>-12.91</v>
      </c>
      <c r="AZ45" s="17">
        <v>-19.279</v>
      </c>
      <c r="BA45" s="17">
        <f>0-26.571</f>
        <v>-26.571</v>
      </c>
      <c r="BB45" s="130">
        <v>-59.585</v>
      </c>
      <c r="BC45" s="130">
        <f>0-10.691</f>
        <v>-10.691</v>
      </c>
      <c r="BD45" s="129">
        <f t="shared" si="20"/>
        <v>48.894</v>
      </c>
      <c r="BE45" s="110">
        <f t="shared" si="28"/>
        <v>-0.8205756482336158</v>
      </c>
      <c r="BF45" s="153"/>
      <c r="BG45" s="17"/>
      <c r="BH45" s="17">
        <v>-13.376</v>
      </c>
      <c r="BI45" s="17">
        <v>-21.429</v>
      </c>
      <c r="BJ45" s="17">
        <v>-19</v>
      </c>
      <c r="BK45" s="130">
        <v>-51.429</v>
      </c>
      <c r="BL45" s="130">
        <f>0-21.47</f>
        <v>-21.47</v>
      </c>
      <c r="BM45" s="53">
        <f t="shared" si="21"/>
        <v>29.959000000000003</v>
      </c>
      <c r="BN45" s="110">
        <f t="shared" si="29"/>
        <v>-0.5825312566839721</v>
      </c>
      <c r="BO45" s="17"/>
      <c r="BP45" s="17"/>
      <c r="BQ45" s="17">
        <v>-30.418</v>
      </c>
      <c r="BR45" s="17">
        <v>-25.154</v>
      </c>
      <c r="BS45" s="150">
        <v>-124.176</v>
      </c>
      <c r="BT45" s="85" t="e">
        <f>I45+R45+AA45+AJ45+AS45+BB45+BK45+#REF!+#REF!+#REF!+#REF!+#REF!</f>
        <v>#REF!</v>
      </c>
      <c r="BU45" s="107" t="e">
        <f>IF(#REF!&gt;=1,J45,I45)+IF(#REF!&gt;=2,S45,R45)+IF(#REF!&gt;=3,AB45,AA45)+IF(#REF!&gt;=4,AK45,AJ45)+IF(#REF!&gt;=5,AT45,AS45)+IF(#REF!&gt;=6,BC45,BB45)+IF(#REF!&gt;=7,BL45,BK45)+IF(#REF!&gt;=8,#REF!,#REF!)+IF(#REF!&gt;=9,#REF!,#REF!)+IF(#REF!&gt;=10,#REF!,#REF!)+IF(#REF!&gt;=11,#REF!,#REF!)+IF(#REF!&gt;=12,#REF!,#REF!)</f>
        <v>#REF!</v>
      </c>
      <c r="BV45" s="53" t="e">
        <f t="shared" si="22"/>
        <v>#REF!</v>
      </c>
      <c r="BW45" s="118" t="e">
        <f t="shared" si="30"/>
        <v>#REF!</v>
      </c>
    </row>
    <row r="46" spans="1:75" ht="15.75">
      <c r="A46" s="99" t="s">
        <v>259</v>
      </c>
      <c r="B46" s="12" t="s">
        <v>260</v>
      </c>
      <c r="C46" s="10" t="s">
        <v>32</v>
      </c>
      <c r="D46" s="17"/>
      <c r="E46" s="17"/>
      <c r="F46" s="17"/>
      <c r="G46" s="17"/>
      <c r="H46" s="17"/>
      <c r="I46" s="17"/>
      <c r="J46" s="17"/>
      <c r="K46" s="53">
        <f>J46-I46</f>
        <v>0</v>
      </c>
      <c r="L46" s="110">
        <f>IF(I46=0,0,K46/I46)</f>
        <v>0</v>
      </c>
      <c r="M46" s="17"/>
      <c r="N46" s="17"/>
      <c r="O46" s="17"/>
      <c r="P46" s="17"/>
      <c r="Q46" s="17"/>
      <c r="R46" s="17"/>
      <c r="S46" s="17"/>
      <c r="T46" s="53">
        <f t="shared" si="16"/>
        <v>0</v>
      </c>
      <c r="U46" s="110">
        <f t="shared" si="24"/>
        <v>0</v>
      </c>
      <c r="V46" s="17"/>
      <c r="W46" s="17"/>
      <c r="X46" s="17"/>
      <c r="Y46" s="17"/>
      <c r="Z46" s="17"/>
      <c r="AA46" s="17"/>
      <c r="AB46" s="17"/>
      <c r="AC46" s="53">
        <f t="shared" si="17"/>
        <v>0</v>
      </c>
      <c r="AD46" s="110">
        <f t="shared" si="25"/>
        <v>0</v>
      </c>
      <c r="AE46" s="17"/>
      <c r="AF46" s="17"/>
      <c r="AG46" s="17"/>
      <c r="AH46" s="17"/>
      <c r="AI46" s="17"/>
      <c r="AJ46" s="17"/>
      <c r="AK46" s="17"/>
      <c r="AL46" s="53">
        <f t="shared" si="18"/>
        <v>0</v>
      </c>
      <c r="AM46" s="110">
        <f t="shared" si="26"/>
        <v>0</v>
      </c>
      <c r="AN46" s="17"/>
      <c r="AO46" s="17"/>
      <c r="AP46" s="17"/>
      <c r="AQ46" s="17"/>
      <c r="AR46" s="17"/>
      <c r="AS46" s="17"/>
      <c r="AT46" s="130"/>
      <c r="AU46" s="53">
        <f t="shared" si="19"/>
        <v>0</v>
      </c>
      <c r="AV46" s="110">
        <f t="shared" si="27"/>
        <v>0</v>
      </c>
      <c r="AW46" s="17"/>
      <c r="AX46" s="17"/>
      <c r="AY46" s="17"/>
      <c r="AZ46" s="17"/>
      <c r="BA46" s="17"/>
      <c r="BB46" s="17"/>
      <c r="BC46" s="17"/>
      <c r="BD46" s="53">
        <f t="shared" si="20"/>
        <v>0</v>
      </c>
      <c r="BE46" s="110">
        <f t="shared" si="28"/>
        <v>0</v>
      </c>
      <c r="BF46" s="153"/>
      <c r="BG46" s="17"/>
      <c r="BH46" s="17"/>
      <c r="BI46" s="17"/>
      <c r="BJ46" s="17"/>
      <c r="BK46" s="17"/>
      <c r="BL46" s="130"/>
      <c r="BM46" s="53">
        <f t="shared" si="21"/>
        <v>0</v>
      </c>
      <c r="BN46" s="110">
        <f t="shared" si="29"/>
        <v>0</v>
      </c>
      <c r="BO46" s="17"/>
      <c r="BP46" s="17"/>
      <c r="BQ46" s="17"/>
      <c r="BR46" s="17"/>
      <c r="BS46" s="150">
        <v>0</v>
      </c>
      <c r="BT46" s="85" t="e">
        <f>I46+R46+AA46+AJ46+AS46+BB46+BK46+#REF!+#REF!+#REF!+#REF!+#REF!</f>
        <v>#REF!</v>
      </c>
      <c r="BU46" s="107" t="e">
        <f>IF(#REF!&gt;=1,J46,I46)+IF(#REF!&gt;=2,S46,R46)+IF(#REF!&gt;=3,AB46,AA46)+IF(#REF!&gt;=4,AK46,AJ46)+IF(#REF!&gt;=5,AT46,AS46)+IF(#REF!&gt;=6,BC46,BB46)+IF(#REF!&gt;=7,BL46,BK46)+IF(#REF!&gt;=8,#REF!,#REF!)+IF(#REF!&gt;=9,#REF!,#REF!)+IF(#REF!&gt;=10,#REF!,#REF!)+IF(#REF!&gt;=11,#REF!,#REF!)+IF(#REF!&gt;=12,#REF!,#REF!)</f>
        <v>#REF!</v>
      </c>
      <c r="BV46" s="53" t="e">
        <f>BU46-BT46</f>
        <v>#REF!</v>
      </c>
      <c r="BW46" s="118" t="e">
        <f>IF(BT46=0,0,BV46/BT46)</f>
        <v>#REF!</v>
      </c>
    </row>
    <row r="47" spans="1:75" ht="15.75">
      <c r="A47" s="99">
        <v>16</v>
      </c>
      <c r="B47" s="198" t="s">
        <v>31</v>
      </c>
      <c r="C47" s="10" t="s">
        <v>32</v>
      </c>
      <c r="D47" s="123">
        <f aca="true" t="shared" si="38" ref="D47:J47">D48*D41</f>
        <v>6664.51260192</v>
      </c>
      <c r="E47" s="53">
        <f t="shared" si="38"/>
        <v>6544.253154912</v>
      </c>
      <c r="F47" s="53">
        <f t="shared" si="38"/>
        <v>6252.16717507</v>
      </c>
      <c r="G47" s="53">
        <f t="shared" si="38"/>
        <v>6241.0243704</v>
      </c>
      <c r="H47" s="53">
        <f>H48*H41</f>
        <v>6099.3177416</v>
      </c>
      <c r="I47" s="53">
        <f t="shared" si="38"/>
        <v>5569.1280615</v>
      </c>
      <c r="J47" s="53">
        <f t="shared" si="38"/>
        <v>5264.7848564999995</v>
      </c>
      <c r="K47" s="53">
        <f t="shared" si="0"/>
        <v>-304.3432050000001</v>
      </c>
      <c r="L47" s="53" t="s">
        <v>253</v>
      </c>
      <c r="M47" s="53">
        <f aca="true" t="shared" si="39" ref="M47:S47">M48*M41</f>
        <v>5768.689402079999</v>
      </c>
      <c r="N47" s="53">
        <f t="shared" si="39"/>
        <v>5649.4415108</v>
      </c>
      <c r="O47" s="53">
        <f t="shared" si="39"/>
        <v>5536.44711486</v>
      </c>
      <c r="P47" s="53">
        <f t="shared" si="39"/>
        <v>5656.5730068</v>
      </c>
      <c r="Q47" s="53">
        <f>Q48*Q41</f>
        <v>5382.565451999999</v>
      </c>
      <c r="R47" s="53">
        <f t="shared" si="39"/>
        <v>5023.5131133</v>
      </c>
      <c r="S47" s="53">
        <f t="shared" si="39"/>
        <v>4914.7722162</v>
      </c>
      <c r="T47" s="53">
        <f t="shared" si="16"/>
        <v>-108.74089710000044</v>
      </c>
      <c r="U47" s="53" t="s">
        <v>253</v>
      </c>
      <c r="V47" s="123">
        <f aca="true" t="shared" si="40" ref="V47:AB47">V48*V41</f>
        <v>5936.279981</v>
      </c>
      <c r="W47" s="53">
        <f t="shared" si="40"/>
        <v>5830.7214</v>
      </c>
      <c r="X47" s="53">
        <f t="shared" si="40"/>
        <v>5772.193631960001</v>
      </c>
      <c r="Y47" s="53">
        <f t="shared" si="40"/>
        <v>6006.842573600001</v>
      </c>
      <c r="Z47" s="53">
        <f>Z48*Z41</f>
        <v>5595.28463204</v>
      </c>
      <c r="AA47" s="53">
        <f t="shared" si="40"/>
        <v>4266.893429600001</v>
      </c>
      <c r="AB47" s="53">
        <f t="shared" si="40"/>
        <v>4075.920162</v>
      </c>
      <c r="AC47" s="53">
        <f t="shared" si="17"/>
        <v>-190.97326760000078</v>
      </c>
      <c r="AD47" s="53" t="s">
        <v>253</v>
      </c>
      <c r="AE47" s="123">
        <f aca="true" t="shared" si="41" ref="AE47:AK47">AE48*AE41</f>
        <v>3579.1608226</v>
      </c>
      <c r="AF47" s="53">
        <f t="shared" si="41"/>
        <v>3468.8353392</v>
      </c>
      <c r="AG47" s="53">
        <f t="shared" si="41"/>
        <v>3497.7879983999997</v>
      </c>
      <c r="AH47" s="53">
        <f t="shared" si="41"/>
        <v>3511.0013232</v>
      </c>
      <c r="AI47" s="53">
        <f>AI48*AI41</f>
        <v>3281.3102976</v>
      </c>
      <c r="AJ47" s="53">
        <f t="shared" si="41"/>
        <v>2910.1020228</v>
      </c>
      <c r="AK47" s="53">
        <f t="shared" si="41"/>
        <v>3151.6146048000005</v>
      </c>
      <c r="AL47" s="53">
        <f t="shared" si="18"/>
        <v>241.5125820000003</v>
      </c>
      <c r="AM47" s="53" t="s">
        <v>253</v>
      </c>
      <c r="AN47" s="123">
        <f aca="true" t="shared" si="42" ref="AN47:AT47">AN48*AN41</f>
        <v>3173.23002776</v>
      </c>
      <c r="AO47" s="53">
        <f t="shared" si="42"/>
        <v>3177.2407344999997</v>
      </c>
      <c r="AP47" s="53">
        <f t="shared" si="42"/>
        <v>3140.0220425</v>
      </c>
      <c r="AQ47" s="53">
        <f t="shared" si="42"/>
        <v>3059.0646415</v>
      </c>
      <c r="AR47" s="53">
        <f>AR48*AR41</f>
        <v>3071.5802985</v>
      </c>
      <c r="AS47" s="53">
        <f t="shared" si="42"/>
        <v>3074.3694731999994</v>
      </c>
      <c r="AT47" s="129">
        <f t="shared" si="42"/>
        <v>2874.9283808999994</v>
      </c>
      <c r="AU47" s="53">
        <f t="shared" si="19"/>
        <v>-199.44109230000004</v>
      </c>
      <c r="AV47" s="53" t="s">
        <v>253</v>
      </c>
      <c r="AW47" s="123">
        <f aca="true" t="shared" si="43" ref="AW47:BC47">AW48*AW41</f>
        <v>3027.5816830999997</v>
      </c>
      <c r="AX47" s="53">
        <f t="shared" si="43"/>
        <v>2835.1600614000004</v>
      </c>
      <c r="AY47" s="53">
        <f t="shared" si="43"/>
        <v>2707.7756526000003</v>
      </c>
      <c r="AZ47" s="53">
        <f t="shared" si="43"/>
        <v>2823.4704366000005</v>
      </c>
      <c r="BA47" s="53">
        <f>BA48*BA41</f>
        <v>2766.4564680000003</v>
      </c>
      <c r="BB47" s="53">
        <f t="shared" si="43"/>
        <v>2763.9323604000006</v>
      </c>
      <c r="BC47" s="144">
        <f t="shared" si="43"/>
        <v>2540.9577636000004</v>
      </c>
      <c r="BD47" s="53">
        <f t="shared" si="20"/>
        <v>-222.9745968000002</v>
      </c>
      <c r="BE47" s="53" t="s">
        <v>253</v>
      </c>
      <c r="BF47" s="154">
        <f aca="true" t="shared" si="44" ref="BF47:BL47">BF48*BF41</f>
        <v>3479.6443390399995</v>
      </c>
      <c r="BG47" s="53">
        <f t="shared" si="44"/>
        <v>3600.4136792</v>
      </c>
      <c r="BH47" s="53">
        <f t="shared" si="44"/>
        <v>3393.633749999999</v>
      </c>
      <c r="BI47" s="53">
        <f t="shared" si="44"/>
        <v>3672.6822912</v>
      </c>
      <c r="BJ47" s="53">
        <f>BJ48*BJ41</f>
        <v>3676.4039</v>
      </c>
      <c r="BK47" s="53">
        <f t="shared" si="44"/>
        <v>3552.7887057</v>
      </c>
      <c r="BL47" s="129">
        <f t="shared" si="44"/>
        <v>3577.2447308</v>
      </c>
      <c r="BM47" s="53">
        <f t="shared" si="21"/>
        <v>24.45602510000026</v>
      </c>
      <c r="BN47" s="53" t="s">
        <v>253</v>
      </c>
      <c r="BO47" s="123">
        <f>BO48*BO41</f>
        <v>3467.019329200001</v>
      </c>
      <c r="BP47" s="53">
        <f>BP48*BP41</f>
        <v>3886.3456202999996</v>
      </c>
      <c r="BQ47" s="53">
        <f>BQ48*BQ41</f>
        <v>3447.3035697400005</v>
      </c>
      <c r="BR47" s="53">
        <f>BR48*BR41</f>
        <v>3447.91534696</v>
      </c>
      <c r="BS47" s="150">
        <v>50900.37585420001</v>
      </c>
      <c r="BT47" s="85" t="e">
        <f>I47+R47+AA47+AJ47+AS47+BB47+BK47+#REF!+#REF!+#REF!+#REF!+#REF!</f>
        <v>#REF!</v>
      </c>
      <c r="BU47" s="107" t="e">
        <f>IF(#REF!&gt;=1,J47,I47)+IF(#REF!&gt;=2,S47,R47)+IF(#REF!&gt;=3,AB47,AA47)+IF(#REF!&gt;=4,AK47,AJ47)+IF(#REF!&gt;=5,AT47,AS47)+IF(#REF!&gt;=6,BC47,BB47)+IF(#REF!&gt;=7,BL47,BK47)+IF(#REF!&gt;=8,#REF!,#REF!)+IF(#REF!&gt;=9,#REF!,#REF!)+IF(#REF!&gt;=10,#REF!,#REF!)+IF(#REF!&gt;=11,#REF!,#REF!)+IF(#REF!&gt;=12,#REF!,#REF!)</f>
        <v>#REF!</v>
      </c>
      <c r="BV47" s="53" t="e">
        <f t="shared" si="22"/>
        <v>#REF!</v>
      </c>
      <c r="BW47" s="84" t="s">
        <v>253</v>
      </c>
    </row>
    <row r="48" spans="1:75" ht="15.75">
      <c r="A48" s="99" t="s">
        <v>70</v>
      </c>
      <c r="B48" s="198"/>
      <c r="C48" s="10" t="s">
        <v>1</v>
      </c>
      <c r="D48" s="124">
        <v>0.12</v>
      </c>
      <c r="E48" s="21">
        <v>0.11917</v>
      </c>
      <c r="F48" s="21">
        <v>0.11917</v>
      </c>
      <c r="G48" s="21">
        <v>0.1192</v>
      </c>
      <c r="H48" s="17">
        <v>0.1192</v>
      </c>
      <c r="I48" s="21">
        <v>0.1095</v>
      </c>
      <c r="J48" s="21">
        <v>0.1095</v>
      </c>
      <c r="K48" s="52">
        <f t="shared" si="0"/>
        <v>0</v>
      </c>
      <c r="L48" s="52" t="s">
        <v>253</v>
      </c>
      <c r="M48" s="21">
        <v>0.1188</v>
      </c>
      <c r="N48" s="21">
        <v>0.1187</v>
      </c>
      <c r="O48" s="21">
        <v>0.11874</v>
      </c>
      <c r="P48" s="21">
        <v>0.1187</v>
      </c>
      <c r="Q48" s="21">
        <v>0.1187</v>
      </c>
      <c r="R48" s="21">
        <v>0.1089</v>
      </c>
      <c r="S48" s="21">
        <v>0.1089</v>
      </c>
      <c r="T48" s="52">
        <f t="shared" si="16"/>
        <v>0</v>
      </c>
      <c r="U48" s="52" t="s">
        <v>253</v>
      </c>
      <c r="V48" s="124">
        <v>0.1201</v>
      </c>
      <c r="W48" s="21">
        <v>0.12</v>
      </c>
      <c r="X48" s="21">
        <v>0.12002</v>
      </c>
      <c r="Y48" s="21">
        <v>0.12002</v>
      </c>
      <c r="Z48" s="21">
        <v>0.12002</v>
      </c>
      <c r="AA48" s="21">
        <v>0.0916</v>
      </c>
      <c r="AB48" s="21">
        <v>0.0916</v>
      </c>
      <c r="AC48" s="52">
        <f t="shared" si="17"/>
        <v>0</v>
      </c>
      <c r="AD48" s="52" t="s">
        <v>253</v>
      </c>
      <c r="AE48" s="124">
        <v>0.0817</v>
      </c>
      <c r="AF48" s="21">
        <v>0.0816</v>
      </c>
      <c r="AG48" s="21">
        <v>0.0816</v>
      </c>
      <c r="AH48" s="21">
        <v>0.0816</v>
      </c>
      <c r="AI48" s="21">
        <v>0.0816</v>
      </c>
      <c r="AJ48" s="21">
        <v>0.0716</v>
      </c>
      <c r="AK48" s="21">
        <v>0.0816</v>
      </c>
      <c r="AL48" s="52">
        <f t="shared" si="18"/>
        <v>0.010000000000000009</v>
      </c>
      <c r="AM48" s="52" t="s">
        <v>253</v>
      </c>
      <c r="AN48" s="124">
        <v>0.0806</v>
      </c>
      <c r="AO48" s="21">
        <v>0.0805</v>
      </c>
      <c r="AP48" s="21">
        <v>0.0805</v>
      </c>
      <c r="AQ48" s="21">
        <v>0.0805</v>
      </c>
      <c r="AR48" s="21">
        <v>0.0805</v>
      </c>
      <c r="AS48" s="21">
        <v>0.0807</v>
      </c>
      <c r="AT48" s="21">
        <v>0.0807</v>
      </c>
      <c r="AU48" s="52">
        <f t="shared" si="19"/>
        <v>0</v>
      </c>
      <c r="AV48" s="52" t="s">
        <v>253</v>
      </c>
      <c r="AW48" s="124">
        <v>0.0739</v>
      </c>
      <c r="AX48" s="21">
        <v>0.0738</v>
      </c>
      <c r="AY48" s="21">
        <v>0.0738</v>
      </c>
      <c r="AZ48" s="21">
        <v>0.0738</v>
      </c>
      <c r="BA48" s="21">
        <v>0.0738</v>
      </c>
      <c r="BB48" s="21">
        <v>0.0738</v>
      </c>
      <c r="BC48" s="131">
        <v>0.0738</v>
      </c>
      <c r="BD48" s="52">
        <f t="shared" si="20"/>
        <v>0</v>
      </c>
      <c r="BE48" s="52" t="s">
        <v>253</v>
      </c>
      <c r="BF48" s="155">
        <v>0.0872</v>
      </c>
      <c r="BG48" s="21">
        <v>0.0871</v>
      </c>
      <c r="BH48" s="21">
        <v>0.0871</v>
      </c>
      <c r="BI48" s="21">
        <v>0.0871</v>
      </c>
      <c r="BJ48" s="21">
        <v>0.0871</v>
      </c>
      <c r="BK48" s="21">
        <v>0.0871</v>
      </c>
      <c r="BL48" s="21">
        <v>0.0871</v>
      </c>
      <c r="BM48" s="52">
        <f t="shared" si="21"/>
        <v>0</v>
      </c>
      <c r="BN48" s="52" t="s">
        <v>253</v>
      </c>
      <c r="BO48" s="124">
        <v>0.0868</v>
      </c>
      <c r="BP48" s="21">
        <v>0.0867</v>
      </c>
      <c r="BQ48" s="21">
        <v>0.08674</v>
      </c>
      <c r="BR48" s="21">
        <v>0.08674</v>
      </c>
      <c r="BS48" s="52">
        <v>0.10066728499036333</v>
      </c>
      <c r="BT48" s="104" t="e">
        <f>IF(BT41=0,0,BT47/BT41)</f>
        <v>#REF!</v>
      </c>
      <c r="BU48" s="52" t="e">
        <f>IF(BU41=0,0,BU47/BU41)</f>
        <v>#REF!</v>
      </c>
      <c r="BV48" s="52" t="e">
        <f t="shared" si="22"/>
        <v>#REF!</v>
      </c>
      <c r="BW48" s="87" t="s">
        <v>253</v>
      </c>
    </row>
    <row r="49" spans="1:75" ht="15.75">
      <c r="A49" s="99" t="s">
        <v>71</v>
      </c>
      <c r="B49" s="48" t="s">
        <v>34</v>
      </c>
      <c r="C49" s="10" t="s">
        <v>0</v>
      </c>
      <c r="D49" s="122">
        <v>0</v>
      </c>
      <c r="E49" s="122">
        <v>0</v>
      </c>
      <c r="F49" s="122">
        <v>0</v>
      </c>
      <c r="G49" s="122">
        <v>0</v>
      </c>
      <c r="H49" s="17">
        <v>0</v>
      </c>
      <c r="I49" s="122">
        <v>0</v>
      </c>
      <c r="J49" s="122">
        <v>0</v>
      </c>
      <c r="K49" s="53">
        <f>J49-I49</f>
        <v>0</v>
      </c>
      <c r="L49" s="110">
        <f t="shared" si="23"/>
        <v>0</v>
      </c>
      <c r="M49" s="122">
        <v>0</v>
      </c>
      <c r="N49" s="122">
        <v>0</v>
      </c>
      <c r="O49" s="122">
        <v>0</v>
      </c>
      <c r="P49" s="122">
        <v>0</v>
      </c>
      <c r="Q49" s="122">
        <v>0</v>
      </c>
      <c r="R49" s="122">
        <v>0</v>
      </c>
      <c r="S49" s="122">
        <v>0</v>
      </c>
      <c r="T49" s="53">
        <f>S49-R49</f>
        <v>0</v>
      </c>
      <c r="U49" s="110">
        <f>IF(R49=0,0,T49/R49)</f>
        <v>0</v>
      </c>
      <c r="V49" s="122">
        <v>0</v>
      </c>
      <c r="W49" s="122">
        <v>0</v>
      </c>
      <c r="X49" s="122">
        <v>0</v>
      </c>
      <c r="Y49" s="122">
        <v>0</v>
      </c>
      <c r="Z49" s="122">
        <v>0</v>
      </c>
      <c r="AA49" s="122">
        <v>0</v>
      </c>
      <c r="AB49" s="122">
        <v>0</v>
      </c>
      <c r="AC49" s="53">
        <f>AB49-AA49</f>
        <v>0</v>
      </c>
      <c r="AD49" s="110">
        <f>IF(AA49=0,0,AC49/AA49)</f>
        <v>0</v>
      </c>
      <c r="AE49" s="122">
        <v>0</v>
      </c>
      <c r="AF49" s="122">
        <v>0</v>
      </c>
      <c r="AG49" s="122">
        <v>0</v>
      </c>
      <c r="AH49" s="122">
        <v>0</v>
      </c>
      <c r="AI49" s="122">
        <v>0</v>
      </c>
      <c r="AJ49" s="122">
        <v>0</v>
      </c>
      <c r="AK49" s="122">
        <v>0</v>
      </c>
      <c r="AL49" s="53">
        <f>AK49-AJ49</f>
        <v>0</v>
      </c>
      <c r="AM49" s="110">
        <f>IF(AJ49=0,0,AL49/AJ49)</f>
        <v>0</v>
      </c>
      <c r="AN49" s="122">
        <v>0</v>
      </c>
      <c r="AO49" s="122">
        <v>0</v>
      </c>
      <c r="AP49" s="122">
        <v>0</v>
      </c>
      <c r="AQ49" s="122">
        <v>0</v>
      </c>
      <c r="AR49" s="122">
        <v>0</v>
      </c>
      <c r="AS49" s="122">
        <v>0</v>
      </c>
      <c r="AT49" s="122">
        <v>0</v>
      </c>
      <c r="AU49" s="53">
        <f>AT49-AS49</f>
        <v>0</v>
      </c>
      <c r="AV49" s="110">
        <f>IF(AS49=0,0,AU49/AS49)</f>
        <v>0</v>
      </c>
      <c r="AW49" s="122">
        <v>0</v>
      </c>
      <c r="AX49" s="122">
        <v>0</v>
      </c>
      <c r="AY49" s="122">
        <v>0</v>
      </c>
      <c r="AZ49" s="122">
        <v>0</v>
      </c>
      <c r="BA49" s="122">
        <v>0</v>
      </c>
      <c r="BB49" s="122">
        <v>0</v>
      </c>
      <c r="BC49" s="122">
        <v>0</v>
      </c>
      <c r="BD49" s="53">
        <f>BC49-BB49</f>
        <v>0</v>
      </c>
      <c r="BE49" s="110">
        <f>IF(BB49=0,0,BD49/BB49)</f>
        <v>0</v>
      </c>
      <c r="BF49" s="156">
        <v>0</v>
      </c>
      <c r="BG49" s="122">
        <v>0</v>
      </c>
      <c r="BH49" s="122">
        <v>0</v>
      </c>
      <c r="BI49" s="122">
        <v>0</v>
      </c>
      <c r="BJ49" s="122">
        <v>0</v>
      </c>
      <c r="BK49" s="122">
        <v>0</v>
      </c>
      <c r="BL49" s="122">
        <v>0</v>
      </c>
      <c r="BM49" s="53">
        <f>BL49-BK49</f>
        <v>0</v>
      </c>
      <c r="BN49" s="110">
        <f>IF(BK49=0,0,BM49/BK49)</f>
        <v>0</v>
      </c>
      <c r="BO49" s="122">
        <v>0</v>
      </c>
      <c r="BP49" s="122">
        <v>0</v>
      </c>
      <c r="BQ49" s="122">
        <v>0</v>
      </c>
      <c r="BR49" s="122">
        <v>0</v>
      </c>
      <c r="BS49" s="150">
        <v>0</v>
      </c>
      <c r="BT49" s="85" t="e">
        <f>I49+R49+AA49+AJ49+AS49+BB49+BK49+#REF!+#REF!+#REF!+#REF!+#REF!</f>
        <v>#REF!</v>
      </c>
      <c r="BU49" s="107" t="e">
        <f>IF(#REF!&gt;=1,J49,I49)+IF(#REF!&gt;=2,S49,R49)+IF(#REF!&gt;=3,AB49,AA49)+IF(#REF!&gt;=4,AK49,AJ49)+IF(#REF!&gt;=5,AT49,AS49)+IF(#REF!&gt;=6,BC49,BB49)+IF(#REF!&gt;=7,BL49,BK49)+IF(#REF!&gt;=8,#REF!,#REF!)+IF(#REF!&gt;=9,#REF!,#REF!)+IF(#REF!&gt;=10,#REF!,#REF!)+IF(#REF!&gt;=11,#REF!,#REF!)+IF(#REF!&gt;=12,#REF!,#REF!)</f>
        <v>#REF!</v>
      </c>
      <c r="BV49" s="53" t="e">
        <f>BU49-BT49</f>
        <v>#REF!</v>
      </c>
      <c r="BW49" s="118" t="e">
        <f>IF(BT49=0,0,BV49/BT49)</f>
        <v>#REF!</v>
      </c>
    </row>
    <row r="50" spans="1:75" ht="15.75">
      <c r="A50" s="99" t="s">
        <v>72</v>
      </c>
      <c r="B50" s="47" t="s">
        <v>35</v>
      </c>
      <c r="C50" s="10" t="s">
        <v>32</v>
      </c>
      <c r="D50" s="125">
        <f aca="true" t="shared" si="45" ref="D50:J50">D41-D47-D49</f>
        <v>48873.092414080005</v>
      </c>
      <c r="E50" s="53">
        <f t="shared" si="45"/>
        <v>48371.020445088</v>
      </c>
      <c r="F50" s="53">
        <f t="shared" si="45"/>
        <v>46212.10382493</v>
      </c>
      <c r="G50" s="53">
        <f t="shared" si="45"/>
        <v>46116.5626296</v>
      </c>
      <c r="H50" s="53">
        <f>H41-H47-H49</f>
        <v>45069.455258400005</v>
      </c>
      <c r="I50" s="53">
        <f t="shared" si="45"/>
        <v>45290.4889385</v>
      </c>
      <c r="J50" s="53">
        <f t="shared" si="45"/>
        <v>42815.4421435</v>
      </c>
      <c r="K50" s="53">
        <f t="shared" si="0"/>
        <v>-2475.046795000002</v>
      </c>
      <c r="L50" s="110">
        <f t="shared" si="23"/>
        <v>-0.054648268389437586</v>
      </c>
      <c r="M50" s="53">
        <f aca="true" t="shared" si="46" ref="M50:S50">M41-M47-M49</f>
        <v>42789.30219792</v>
      </c>
      <c r="N50" s="53">
        <f t="shared" si="46"/>
        <v>41944.8424892</v>
      </c>
      <c r="O50" s="53">
        <f t="shared" si="46"/>
        <v>41090.19188514</v>
      </c>
      <c r="P50" s="53">
        <f t="shared" si="46"/>
        <v>41997.790993200004</v>
      </c>
      <c r="Q50" s="53">
        <f>Q41-Q47-Q49</f>
        <v>39963.394548</v>
      </c>
      <c r="R50" s="53">
        <f t="shared" si="46"/>
        <v>41106.0838867</v>
      </c>
      <c r="S50" s="53">
        <f t="shared" si="46"/>
        <v>40216.2857838</v>
      </c>
      <c r="T50" s="53">
        <f aca="true" t="shared" si="47" ref="T50:T64">S50-R50</f>
        <v>-889.7981029000002</v>
      </c>
      <c r="U50" s="110">
        <f>IF(R50=0,0,T50/R50)</f>
        <v>-0.021646384641079788</v>
      </c>
      <c r="V50" s="125">
        <f aca="true" t="shared" si="48" ref="V50:AB50">V41-V47-V49</f>
        <v>43491.530019</v>
      </c>
      <c r="W50" s="53">
        <f t="shared" si="48"/>
        <v>42758.6236</v>
      </c>
      <c r="X50" s="53">
        <f t="shared" si="48"/>
        <v>42321.40436804001</v>
      </c>
      <c r="Y50" s="53">
        <f t="shared" si="48"/>
        <v>44041.83742640001</v>
      </c>
      <c r="Z50" s="53">
        <f>Z41-Z47-Z49</f>
        <v>41024.31736796</v>
      </c>
      <c r="AA50" s="53">
        <f t="shared" si="48"/>
        <v>42314.9125704</v>
      </c>
      <c r="AB50" s="53">
        <f t="shared" si="48"/>
        <v>40421.024838</v>
      </c>
      <c r="AC50" s="53">
        <f aca="true" t="shared" si="49" ref="AC50:AC64">AB50-AA50</f>
        <v>-1893.887732400006</v>
      </c>
      <c r="AD50" s="110">
        <f>IF(AA50=0,0,AC50/AA50)</f>
        <v>-0.044756980869312075</v>
      </c>
      <c r="AE50" s="125">
        <f aca="true" t="shared" si="50" ref="AE50:AK50">AE41-AE47-AE49</f>
        <v>40229.4171774</v>
      </c>
      <c r="AF50" s="53">
        <f t="shared" si="50"/>
        <v>39041.401660799995</v>
      </c>
      <c r="AG50" s="53">
        <f t="shared" si="50"/>
        <v>39367.26100159999</v>
      </c>
      <c r="AH50" s="53">
        <f t="shared" si="50"/>
        <v>39515.9756768</v>
      </c>
      <c r="AI50" s="53">
        <f>AI41-AI47-AI49</f>
        <v>36930.8257024</v>
      </c>
      <c r="AJ50" s="53">
        <f t="shared" si="50"/>
        <v>37733.780977200004</v>
      </c>
      <c r="AK50" s="53">
        <f t="shared" si="50"/>
        <v>35471.1133952</v>
      </c>
      <c r="AL50" s="53">
        <f aca="true" t="shared" si="51" ref="AL50:AL64">AK50-AJ50</f>
        <v>-2262.667582000002</v>
      </c>
      <c r="AM50" s="110">
        <f>IF(AJ50=0,0,AL50/AJ50)</f>
        <v>-0.05996397719505449</v>
      </c>
      <c r="AN50" s="125">
        <f aca="true" t="shared" si="52" ref="AN50:AT50">AN41-AN47-AN49</f>
        <v>36196.86957224</v>
      </c>
      <c r="AO50" s="53">
        <f t="shared" si="52"/>
        <v>36291.588265499995</v>
      </c>
      <c r="AP50" s="53">
        <f t="shared" si="52"/>
        <v>35866.4629575</v>
      </c>
      <c r="AQ50" s="53">
        <f t="shared" si="52"/>
        <v>34941.7383585</v>
      </c>
      <c r="AR50" s="53">
        <f>AR41-AR47-AR49</f>
        <v>35084.696701500005</v>
      </c>
      <c r="AS50" s="53">
        <f t="shared" si="52"/>
        <v>35021.9065268</v>
      </c>
      <c r="AT50" s="53">
        <f t="shared" si="52"/>
        <v>32749.958619099994</v>
      </c>
      <c r="AU50" s="53">
        <f aca="true" t="shared" si="53" ref="AU50:AU64">AT50-AS50</f>
        <v>-2271.9479077000033</v>
      </c>
      <c r="AV50" s="110">
        <f>IF(AS50=0,0,AU50/AS50)</f>
        <v>-0.06487219380707983</v>
      </c>
      <c r="AW50" s="125">
        <f aca="true" t="shared" si="54" ref="AW50:BC50">AW41-AW47-AW49</f>
        <v>37941.0473169</v>
      </c>
      <c r="AX50" s="53">
        <f t="shared" si="54"/>
        <v>35581.6429386</v>
      </c>
      <c r="AY50" s="53">
        <f t="shared" si="54"/>
        <v>33982.9513474</v>
      </c>
      <c r="AZ50" s="53">
        <f t="shared" si="54"/>
        <v>35434.936563400006</v>
      </c>
      <c r="BA50" s="53">
        <f>BA41-BA47-BA49</f>
        <v>34719.403532</v>
      </c>
      <c r="BB50" s="53">
        <f t="shared" si="54"/>
        <v>34687.7256396</v>
      </c>
      <c r="BC50" s="53">
        <f t="shared" si="54"/>
        <v>31889.3642364</v>
      </c>
      <c r="BD50" s="53">
        <f aca="true" t="shared" si="55" ref="BD50:BD64">BC50-BB50</f>
        <v>-2798.3614032000005</v>
      </c>
      <c r="BE50" s="110">
        <f>IF(BB50=0,0,BD50/BB50)</f>
        <v>-0.08067295712248575</v>
      </c>
      <c r="BF50" s="157">
        <f aca="true" t="shared" si="56" ref="BF50:BL50">BF41-BF47-BF49</f>
        <v>36424.53386095999</v>
      </c>
      <c r="BG50" s="53">
        <f t="shared" si="56"/>
        <v>37736.138320800004</v>
      </c>
      <c r="BH50" s="53">
        <f t="shared" si="56"/>
        <v>35568.86624999999</v>
      </c>
      <c r="BI50" s="53">
        <f t="shared" si="56"/>
        <v>38493.5897088</v>
      </c>
      <c r="BJ50" s="53">
        <f>BJ41-BJ47-BJ49</f>
        <v>38532.5961</v>
      </c>
      <c r="BK50" s="53">
        <f t="shared" si="56"/>
        <v>37236.9782943</v>
      </c>
      <c r="BL50" s="53">
        <f t="shared" si="56"/>
        <v>37493.303269200005</v>
      </c>
      <c r="BM50" s="53">
        <f aca="true" t="shared" si="57" ref="BM50:BM64">BL50-BK50</f>
        <v>256.3249749000024</v>
      </c>
      <c r="BN50" s="110">
        <f>IF(BK50=0,0,BM50/BK50)</f>
        <v>0.0068836137259622645</v>
      </c>
      <c r="BO50" s="125">
        <f>BO41-BO47-BO49</f>
        <v>36475.5996708</v>
      </c>
      <c r="BP50" s="53">
        <f>BP41-BP47-BP49</f>
        <v>40938.86337969999</v>
      </c>
      <c r="BQ50" s="53">
        <f>BQ41-BQ47-BQ49</f>
        <v>36295.64743026001</v>
      </c>
      <c r="BR50" s="53">
        <f>BR41-BR47-BR49</f>
        <v>36302.08865304</v>
      </c>
      <c r="BS50" s="53">
        <v>454729.3911458</v>
      </c>
      <c r="BT50" s="85" t="e">
        <f>BT41-BT47-BT49</f>
        <v>#REF!</v>
      </c>
      <c r="BU50" s="53" t="e">
        <f>BU41-BU47-BU49</f>
        <v>#REF!</v>
      </c>
      <c r="BV50" s="53" t="e">
        <f aca="true" t="shared" si="58" ref="BV50:BV63">BU50-BT50</f>
        <v>#REF!</v>
      </c>
      <c r="BW50" s="118" t="e">
        <f>IF(BT50=0,0,BV50/BT50)</f>
        <v>#REF!</v>
      </c>
    </row>
    <row r="51" spans="1:75" ht="15.75">
      <c r="A51" s="99" t="s">
        <v>73</v>
      </c>
      <c r="B51" s="198" t="s">
        <v>36</v>
      </c>
      <c r="C51" s="10" t="s">
        <v>32</v>
      </c>
      <c r="D51" s="125">
        <f aca="true" t="shared" si="59" ref="D51:J51">D50-D53</f>
        <v>-2912.2205859199894</v>
      </c>
      <c r="E51" s="53">
        <f t="shared" si="59"/>
        <v>-125.1425549120031</v>
      </c>
      <c r="F51" s="53">
        <f t="shared" si="59"/>
        <v>-1919.9501750700001</v>
      </c>
      <c r="G51" s="53">
        <f t="shared" si="59"/>
        <v>-1319.2263703999997</v>
      </c>
      <c r="H51" s="53">
        <f>H50-H53</f>
        <v>-1231.775741599995</v>
      </c>
      <c r="I51" s="53">
        <f t="shared" si="59"/>
        <v>-695.2980614999979</v>
      </c>
      <c r="J51" s="53">
        <f t="shared" si="59"/>
        <v>-839.5348565000022</v>
      </c>
      <c r="K51" s="53">
        <f t="shared" si="0"/>
        <v>-144.23679500000435</v>
      </c>
      <c r="L51" s="53" t="s">
        <v>253</v>
      </c>
      <c r="M51" s="53">
        <f aca="true" t="shared" si="60" ref="M51:S51">M50-M53</f>
        <v>-3681.06480208</v>
      </c>
      <c r="N51" s="53">
        <f t="shared" si="60"/>
        <v>-5063.207510799999</v>
      </c>
      <c r="O51" s="53">
        <f t="shared" si="60"/>
        <v>-3452.4291148600023</v>
      </c>
      <c r="P51" s="53">
        <f t="shared" si="60"/>
        <v>-2443.170006799992</v>
      </c>
      <c r="Q51" s="53">
        <f>Q50-Q53</f>
        <v>-3433.603452000003</v>
      </c>
      <c r="R51" s="53">
        <f t="shared" si="60"/>
        <v>-1803.8041133000006</v>
      </c>
      <c r="S51" s="53">
        <f t="shared" si="60"/>
        <v>-1938.0672162000046</v>
      </c>
      <c r="T51" s="53">
        <f t="shared" si="47"/>
        <v>-134.26310290000401</v>
      </c>
      <c r="U51" s="53" t="s">
        <v>253</v>
      </c>
      <c r="V51" s="125">
        <f aca="true" t="shared" si="61" ref="V51:AB51">V50-V53</f>
        <v>78.88501899999392</v>
      </c>
      <c r="W51" s="53">
        <f t="shared" si="61"/>
        <v>-266.2013999999981</v>
      </c>
      <c r="X51" s="53">
        <f t="shared" si="61"/>
        <v>737.501368040008</v>
      </c>
      <c r="Y51" s="53">
        <f t="shared" si="61"/>
        <v>953.5444264000107</v>
      </c>
      <c r="Z51" s="53">
        <f>Z50-Z53</f>
        <v>954.7773679599995</v>
      </c>
      <c r="AA51" s="53">
        <f t="shared" si="61"/>
        <v>2699.891570400003</v>
      </c>
      <c r="AB51" s="53">
        <f t="shared" si="61"/>
        <v>1788.983838</v>
      </c>
      <c r="AC51" s="53">
        <f t="shared" si="49"/>
        <v>-910.9077324000027</v>
      </c>
      <c r="AD51" s="53" t="s">
        <v>253</v>
      </c>
      <c r="AE51" s="125">
        <f aca="true" t="shared" si="62" ref="AE51:AK51">AE50-AE53</f>
        <v>-443.9878226000001</v>
      </c>
      <c r="AF51" s="53">
        <f t="shared" si="62"/>
        <v>-700.4493392000004</v>
      </c>
      <c r="AG51" s="53">
        <f t="shared" si="62"/>
        <v>-850.4509984000106</v>
      </c>
      <c r="AH51" s="53">
        <f t="shared" si="62"/>
        <v>-1383.186323199996</v>
      </c>
      <c r="AI51" s="53">
        <f>AI50-AI53</f>
        <v>-591.4672976000074</v>
      </c>
      <c r="AJ51" s="53">
        <f t="shared" si="62"/>
        <v>-224.67402279999806</v>
      </c>
      <c r="AK51" s="53">
        <f t="shared" si="62"/>
        <v>-339.5846048000021</v>
      </c>
      <c r="AL51" s="53">
        <f t="shared" si="51"/>
        <v>-114.91058200000407</v>
      </c>
      <c r="AM51" s="53" t="s">
        <v>253</v>
      </c>
      <c r="AN51" s="125">
        <f aca="true" t="shared" si="63" ref="AN51:AT51">AN50-AN53</f>
        <v>592.7565722400032</v>
      </c>
      <c r="AO51" s="53">
        <f t="shared" si="63"/>
        <v>-595.3977345000021</v>
      </c>
      <c r="AP51" s="53">
        <f t="shared" si="63"/>
        <v>-75.43804249999812</v>
      </c>
      <c r="AQ51" s="53">
        <f t="shared" si="63"/>
        <v>-78.85564149999846</v>
      </c>
      <c r="AR51" s="53">
        <f>AR50-AR53</f>
        <v>-280.16929849999724</v>
      </c>
      <c r="AS51" s="53">
        <f t="shared" si="63"/>
        <v>-87.59147320000193</v>
      </c>
      <c r="AT51" s="53">
        <f t="shared" si="63"/>
        <v>696.9336190999929</v>
      </c>
      <c r="AU51" s="53">
        <f t="shared" si="53"/>
        <v>784.5250922999949</v>
      </c>
      <c r="AV51" s="53" t="s">
        <v>253</v>
      </c>
      <c r="AW51" s="125">
        <f aca="true" t="shared" si="64" ref="AW51:BC51">AW50-AW53</f>
        <v>-2035.2326830999955</v>
      </c>
      <c r="AX51" s="53">
        <f t="shared" si="64"/>
        <v>-3361.3090613999957</v>
      </c>
      <c r="AY51" s="53">
        <f t="shared" si="64"/>
        <v>-2694.6076526000106</v>
      </c>
      <c r="AZ51" s="53">
        <f t="shared" si="64"/>
        <v>-1512.6614365999922</v>
      </c>
      <c r="BA51" s="53">
        <f>BA50-BA53</f>
        <v>-1427.351468000008</v>
      </c>
      <c r="BB51" s="53">
        <f t="shared" si="64"/>
        <v>-1421.8273603999987</v>
      </c>
      <c r="BC51" s="53">
        <f t="shared" si="64"/>
        <v>-1465.7397635999987</v>
      </c>
      <c r="BD51" s="53">
        <f t="shared" si="55"/>
        <v>-43.91240319999997</v>
      </c>
      <c r="BE51" s="53" t="s">
        <v>253</v>
      </c>
      <c r="BF51" s="157">
        <f aca="true" t="shared" si="65" ref="BF51:BL51">BF50-BF53</f>
        <v>11.13386095999158</v>
      </c>
      <c r="BG51" s="53">
        <f t="shared" si="65"/>
        <v>1720.261320800004</v>
      </c>
      <c r="BH51" s="53">
        <f t="shared" si="65"/>
        <v>2356.188249999992</v>
      </c>
      <c r="BI51" s="53">
        <f t="shared" si="65"/>
        <v>2035.6547088000007</v>
      </c>
      <c r="BJ51" s="53">
        <f>BJ50-BJ53</f>
        <v>2082.5961000000025</v>
      </c>
      <c r="BK51" s="53">
        <f t="shared" si="65"/>
        <v>1119.5482943000025</v>
      </c>
      <c r="BL51" s="53">
        <f t="shared" si="65"/>
        <v>1711.0092692000107</v>
      </c>
      <c r="BM51" s="53">
        <f t="shared" si="57"/>
        <v>591.4609749000083</v>
      </c>
      <c r="BN51" s="53" t="s">
        <v>253</v>
      </c>
      <c r="BO51" s="125">
        <f>BO50-BO53</f>
        <v>-808.9803291999997</v>
      </c>
      <c r="BP51" s="53">
        <f>BP50-BP53</f>
        <v>54.09337969998887</v>
      </c>
      <c r="BQ51" s="53">
        <f>BQ50-BQ53</f>
        <v>-427.4475697399903</v>
      </c>
      <c r="BR51" s="53">
        <f>BR50-BR53</f>
        <v>-1232.9513469599988</v>
      </c>
      <c r="BS51" s="53">
        <v>-1354.3308542000013</v>
      </c>
      <c r="BT51" s="85" t="e">
        <f>BT50-BT53</f>
        <v>#REF!</v>
      </c>
      <c r="BU51" s="53" t="e">
        <f>BU50-BU53</f>
        <v>#REF!</v>
      </c>
      <c r="BV51" s="53" t="e">
        <f t="shared" si="58"/>
        <v>#REF!</v>
      </c>
      <c r="BW51" s="84" t="s">
        <v>253</v>
      </c>
    </row>
    <row r="52" spans="1:75" ht="15.75">
      <c r="A52" s="99" t="s">
        <v>74</v>
      </c>
      <c r="B52" s="198"/>
      <c r="C52" s="10" t="s">
        <v>1</v>
      </c>
      <c r="D52" s="125">
        <f aca="true" t="shared" si="66" ref="D52:J52">IF(D51=0,0,D51/D41)</f>
        <v>-0.05243691342255394</v>
      </c>
      <c r="E52" s="52">
        <f t="shared" si="66"/>
        <v>-0.0022788296717509773</v>
      </c>
      <c r="F52" s="52">
        <f t="shared" si="66"/>
        <v>-0.036595384601265116</v>
      </c>
      <c r="G52" s="52">
        <f t="shared" si="66"/>
        <v>-0.025196470005388136</v>
      </c>
      <c r="H52" s="53">
        <f>IF(H51=0,0,H51/H41)</f>
        <v>-0.02407280201149234</v>
      </c>
      <c r="I52" s="52">
        <f t="shared" si="66"/>
        <v>-0.013670926021719706</v>
      </c>
      <c r="J52" s="52">
        <f t="shared" si="66"/>
        <v>-0.01746112505874821</v>
      </c>
      <c r="K52" s="52">
        <f t="shared" si="0"/>
        <v>-0.003790199037028503</v>
      </c>
      <c r="L52" s="52" t="s">
        <v>253</v>
      </c>
      <c r="M52" s="52">
        <f aca="true" t="shared" si="67" ref="M52:S52">IF(M51=0,0,M51/M41)</f>
        <v>-0.07580759996012686</v>
      </c>
      <c r="N52" s="52">
        <f t="shared" si="67"/>
        <v>-0.10638268055046272</v>
      </c>
      <c r="O52" s="52">
        <f t="shared" si="67"/>
        <v>-0.07404413418818377</v>
      </c>
      <c r="P52" s="52">
        <f t="shared" si="67"/>
        <v>-0.05126854713243034</v>
      </c>
      <c r="Q52" s="52">
        <f>IF(Q51=0,0,Q51/Q41)</f>
        <v>-0.07572016232537593</v>
      </c>
      <c r="R52" s="52">
        <f t="shared" si="67"/>
        <v>-0.03910296708857007</v>
      </c>
      <c r="S52" s="52">
        <f t="shared" si="67"/>
        <v>-0.04294309289624907</v>
      </c>
      <c r="T52" s="52">
        <f t="shared" si="47"/>
        <v>-0.003840125807679</v>
      </c>
      <c r="U52" s="52" t="s">
        <v>253</v>
      </c>
      <c r="V52" s="125">
        <f aca="true" t="shared" si="68" ref="V52:AB52">IF(V51=0,0,V51/V41)</f>
        <v>0.001595964275981354</v>
      </c>
      <c r="W52" s="52">
        <f t="shared" si="68"/>
        <v>-0.005478596181940672</v>
      </c>
      <c r="X52" s="52">
        <f t="shared" si="68"/>
        <v>0.015334709789024474</v>
      </c>
      <c r="Y52" s="52">
        <f t="shared" si="68"/>
        <v>0.019052339170583733</v>
      </c>
      <c r="Z52" s="52">
        <f>IF(Z51=0,0,Z51/Z41)</f>
        <v>0.020480169864170002</v>
      </c>
      <c r="AA52" s="52">
        <f t="shared" si="68"/>
        <v>0.05796021670778506</v>
      </c>
      <c r="AB52" s="52">
        <f t="shared" si="68"/>
        <v>0.040204644116579244</v>
      </c>
      <c r="AC52" s="52">
        <f t="shared" si="49"/>
        <v>-0.017755572591205818</v>
      </c>
      <c r="AD52" s="52" t="s">
        <v>253</v>
      </c>
      <c r="AE52" s="125">
        <f aca="true" t="shared" si="69" ref="AE52:AK52">IF(AE51=0,0,AE51/AE41)</f>
        <v>-0.01013472344617075</v>
      </c>
      <c r="AF52" s="52">
        <f t="shared" si="69"/>
        <v>-0.016477192051411065</v>
      </c>
      <c r="AG52" s="52">
        <f t="shared" si="69"/>
        <v>-0.019840196576003232</v>
      </c>
      <c r="AH52" s="52">
        <f t="shared" si="69"/>
        <v>-0.032146955692471633</v>
      </c>
      <c r="AI52" s="52">
        <f>IF(AI51=0,0,AI51/AI41)</f>
        <v>-0.01470867644533997</v>
      </c>
      <c r="AJ52" s="52">
        <f t="shared" si="69"/>
        <v>-0.005527868063196571</v>
      </c>
      <c r="AK52" s="52">
        <f t="shared" si="69"/>
        <v>-0.008792351612242462</v>
      </c>
      <c r="AL52" s="52">
        <f t="shared" si="51"/>
        <v>-0.0032644835490458907</v>
      </c>
      <c r="AM52" s="52" t="s">
        <v>253</v>
      </c>
      <c r="AN52" s="125">
        <f aca="true" t="shared" si="70" ref="AN52:AT52">IF(AN51=0,0,AN51/AN41)</f>
        <v>0.015056008957620293</v>
      </c>
      <c r="AO52" s="52">
        <f t="shared" si="70"/>
        <v>-0.015085264741449566</v>
      </c>
      <c r="AP52" s="52">
        <f t="shared" si="70"/>
        <v>-0.001933987194693347</v>
      </c>
      <c r="AQ52" s="52">
        <f t="shared" si="70"/>
        <v>-0.002075104610289379</v>
      </c>
      <c r="AR52" s="52">
        <f>IF(AR51=0,0,AR51/AR41)</f>
        <v>-0.00734267912196982</v>
      </c>
      <c r="AS52" s="52">
        <f t="shared" si="70"/>
        <v>-0.0022992135294274416</v>
      </c>
      <c r="AT52" s="52">
        <f t="shared" si="70"/>
        <v>0.01956311101000806</v>
      </c>
      <c r="AU52" s="52">
        <f t="shared" si="53"/>
        <v>0.021862324539435502</v>
      </c>
      <c r="AV52" s="52" t="s">
        <v>253</v>
      </c>
      <c r="AW52" s="125">
        <f aca="true" t="shared" si="71" ref="AW52:BC52">IF(AW51=0,0,AW51/AW41)</f>
        <v>-0.04967783235069925</v>
      </c>
      <c r="AX52" s="52">
        <f t="shared" si="71"/>
        <v>-0.08749580389081298</v>
      </c>
      <c r="AY52" s="52">
        <f t="shared" si="71"/>
        <v>-0.07344110822879063</v>
      </c>
      <c r="AZ52" s="52">
        <f t="shared" si="71"/>
        <v>-0.03953801413111612</v>
      </c>
      <c r="BA52" s="52">
        <f>IF(BA51=0,0,BA51/BA41)</f>
        <v>-0.03807706340470802</v>
      </c>
      <c r="BB52" s="52">
        <f t="shared" si="71"/>
        <v>-0.03796433686327048</v>
      </c>
      <c r="BC52" s="52">
        <f t="shared" si="71"/>
        <v>-0.04257118953462006</v>
      </c>
      <c r="BD52" s="52">
        <f t="shared" si="55"/>
        <v>-0.004606852671349582</v>
      </c>
      <c r="BE52" s="52" t="s">
        <v>253</v>
      </c>
      <c r="BF52" s="157">
        <f aca="true" t="shared" si="72" ref="BF52:BK52">IF(BF51=0,0,BF51/BF41)</f>
        <v>0.00027901491678862793</v>
      </c>
      <c r="BG52" s="52">
        <f t="shared" si="72"/>
        <v>0.041615984826213946</v>
      </c>
      <c r="BH52" s="52">
        <f t="shared" si="72"/>
        <v>0.060473230670516326</v>
      </c>
      <c r="BI52" s="52">
        <f t="shared" si="72"/>
        <v>0.048276848112159425</v>
      </c>
      <c r="BJ52" s="52">
        <f>IF(BJ51=0,0,BJ51/BJ41)</f>
        <v>0.04934009571418424</v>
      </c>
      <c r="BK52" s="52">
        <f t="shared" si="72"/>
        <v>0.027446793071899688</v>
      </c>
      <c r="BL52" s="52">
        <f>IF(BL51=0,0,BL51/BL41)</f>
        <v>0.04166024931539775</v>
      </c>
      <c r="BM52" s="52">
        <f t="shared" si="57"/>
        <v>0.014213456243498065</v>
      </c>
      <c r="BN52" s="52" t="s">
        <v>253</v>
      </c>
      <c r="BO52" s="125">
        <f>IF(BO51=0,0,BO51/BO41)</f>
        <v>-0.020253562471704713</v>
      </c>
      <c r="BP52" s="52">
        <f>IF(BP51=0,0,BP51/BP41)</f>
        <v>0.0012067624648440319</v>
      </c>
      <c r="BQ52" s="52">
        <f>IF(BQ51=0,0,BQ51/BQ41)</f>
        <v>-0.010755305255012145</v>
      </c>
      <c r="BR52" s="52">
        <f>IF(BR51=0,0,BR51/BR41)</f>
        <v>-0.03101764082740718</v>
      </c>
      <c r="BS52" s="52">
        <v>-0.0026785030126598567</v>
      </c>
      <c r="BT52" s="86" t="e">
        <f>IF(BT51=0,0,BT51/BT41)</f>
        <v>#REF!</v>
      </c>
      <c r="BU52" s="52" t="e">
        <f>IF(BU51=0,0,BU51/BU41)</f>
        <v>#REF!</v>
      </c>
      <c r="BV52" s="52" t="e">
        <f t="shared" si="58"/>
        <v>#REF!</v>
      </c>
      <c r="BW52" s="87" t="s">
        <v>253</v>
      </c>
    </row>
    <row r="53" spans="1:77" ht="31.5">
      <c r="A53" s="99" t="s">
        <v>75</v>
      </c>
      <c r="B53" s="29" t="s">
        <v>76</v>
      </c>
      <c r="C53" s="10" t="s">
        <v>32</v>
      </c>
      <c r="D53" s="53">
        <f aca="true" t="shared" si="73" ref="D53:J53">D54+D55+D56+D57+D58</f>
        <v>51785.312999999995</v>
      </c>
      <c r="E53" s="53">
        <f t="shared" si="73"/>
        <v>48496.163</v>
      </c>
      <c r="F53" s="53">
        <f t="shared" si="73"/>
        <v>48132.054000000004</v>
      </c>
      <c r="G53" s="53">
        <f t="shared" si="73"/>
        <v>47435.789</v>
      </c>
      <c r="H53" s="53">
        <f>H54+H55+H56+H57+H58</f>
        <v>46301.231</v>
      </c>
      <c r="I53" s="53">
        <f t="shared" si="73"/>
        <v>45985.787</v>
      </c>
      <c r="J53" s="129">
        <f t="shared" si="73"/>
        <v>43654.977</v>
      </c>
      <c r="K53" s="53">
        <f>J53-I53</f>
        <v>-2330.8099999999977</v>
      </c>
      <c r="L53" s="110">
        <f t="shared" si="23"/>
        <v>-0.05068544330882057</v>
      </c>
      <c r="M53" s="53">
        <f aca="true" t="shared" si="74" ref="M53:S53">M54+M55+M56+M57+M58</f>
        <v>46470.367</v>
      </c>
      <c r="N53" s="53">
        <f t="shared" si="74"/>
        <v>47008.049999999996</v>
      </c>
      <c r="O53" s="53">
        <f t="shared" si="74"/>
        <v>44542.621</v>
      </c>
      <c r="P53" s="53">
        <f t="shared" si="74"/>
        <v>44440.960999999996</v>
      </c>
      <c r="Q53" s="53">
        <f>Q54+Q55+Q56+Q57+Q58</f>
        <v>43396.998</v>
      </c>
      <c r="R53" s="53">
        <f t="shared" si="74"/>
        <v>42909.888</v>
      </c>
      <c r="S53" s="129">
        <f t="shared" si="74"/>
        <v>42154.353</v>
      </c>
      <c r="T53" s="53">
        <f t="shared" si="47"/>
        <v>-755.5349999999962</v>
      </c>
      <c r="U53" s="110">
        <f aca="true" t="shared" si="75" ref="U53:U64">IF(R53=0,0,T53/R53)</f>
        <v>-0.017607480122064086</v>
      </c>
      <c r="V53" s="53">
        <f aca="true" t="shared" si="76" ref="V53:AB53">V54+V55+V56+V57+V58</f>
        <v>43412.645000000004</v>
      </c>
      <c r="W53" s="53">
        <f t="shared" si="76"/>
        <v>43024.825</v>
      </c>
      <c r="X53" s="53">
        <f t="shared" si="76"/>
        <v>41583.903</v>
      </c>
      <c r="Y53" s="53">
        <f t="shared" si="76"/>
        <v>43088.293</v>
      </c>
      <c r="Z53" s="53">
        <f>Z54+Z55+Z56+Z57+Z58</f>
        <v>40069.54</v>
      </c>
      <c r="AA53" s="129">
        <f t="shared" si="76"/>
        <v>39615.021</v>
      </c>
      <c r="AB53" s="129">
        <f t="shared" si="76"/>
        <v>38632.041</v>
      </c>
      <c r="AC53" s="53">
        <f t="shared" si="49"/>
        <v>-982.9800000000032</v>
      </c>
      <c r="AD53" s="110">
        <f aca="true" t="shared" si="77" ref="AD53:AD64">IF(AA53=0,0,AC53/AA53)</f>
        <v>-0.024813315131146926</v>
      </c>
      <c r="AE53" s="53">
        <f aca="true" t="shared" si="78" ref="AE53:AK53">AE54+AE55+AE56+AE57+AE58</f>
        <v>40673.405</v>
      </c>
      <c r="AF53" s="53">
        <f t="shared" si="78"/>
        <v>39741.850999999995</v>
      </c>
      <c r="AG53" s="129">
        <f t="shared" si="78"/>
        <v>40217.712</v>
      </c>
      <c r="AH53" s="129">
        <f t="shared" si="78"/>
        <v>40899.162</v>
      </c>
      <c r="AI53" s="129">
        <f>AI54+AI55+AI56+AI57+AI58</f>
        <v>37522.293000000005</v>
      </c>
      <c r="AJ53" s="129">
        <f t="shared" si="78"/>
        <v>37958.455</v>
      </c>
      <c r="AK53" s="129">
        <f t="shared" si="78"/>
        <v>35810.698000000004</v>
      </c>
      <c r="AL53" s="129">
        <f t="shared" si="51"/>
        <v>-2147.756999999998</v>
      </c>
      <c r="AM53" s="110">
        <f aca="true" t="shared" si="79" ref="AM53:AM64">IF(AJ53=0,0,AL53/AJ53)</f>
        <v>-0.05658178131854939</v>
      </c>
      <c r="AN53" s="53">
        <f aca="true" t="shared" si="80" ref="AN53:AT53">AN54+AN55+AN56+AN57+AN58</f>
        <v>35604.113</v>
      </c>
      <c r="AO53" s="53">
        <f t="shared" si="80"/>
        <v>36886.986</v>
      </c>
      <c r="AP53" s="53">
        <f t="shared" si="80"/>
        <v>35941.901</v>
      </c>
      <c r="AQ53" s="53">
        <f t="shared" si="80"/>
        <v>35020.594</v>
      </c>
      <c r="AR53" s="53">
        <f>AR54+AR55+AR56+AR57+AR58</f>
        <v>35364.866</v>
      </c>
      <c r="AS53" s="129">
        <f t="shared" si="80"/>
        <v>35109.498</v>
      </c>
      <c r="AT53" s="129">
        <f t="shared" si="80"/>
        <v>32053.025</v>
      </c>
      <c r="AU53" s="129">
        <f t="shared" si="53"/>
        <v>-3056.472999999998</v>
      </c>
      <c r="AV53" s="110">
        <f aca="true" t="shared" si="81" ref="AV53:AV64">IF(AS53=0,0,AU53/AS53)</f>
        <v>-0.08705544579418362</v>
      </c>
      <c r="AW53" s="53">
        <f aca="true" t="shared" si="82" ref="AW53:BC53">AW54+AW55+AW56+AW57+AW58</f>
        <v>39976.28</v>
      </c>
      <c r="AX53" s="53">
        <f t="shared" si="82"/>
        <v>38942.952</v>
      </c>
      <c r="AY53" s="53">
        <f t="shared" si="82"/>
        <v>36677.55900000001</v>
      </c>
      <c r="AZ53" s="53">
        <f t="shared" si="82"/>
        <v>36947.598</v>
      </c>
      <c r="BA53" s="53">
        <f>BA54+BA55+BA56+BA57+BA58</f>
        <v>36146.755000000005</v>
      </c>
      <c r="BB53" s="129">
        <f t="shared" si="82"/>
        <v>36109.553</v>
      </c>
      <c r="BC53" s="129">
        <f t="shared" si="82"/>
        <v>33355.104</v>
      </c>
      <c r="BD53" s="129">
        <f t="shared" si="55"/>
        <v>-2754.4490000000005</v>
      </c>
      <c r="BE53" s="110">
        <f aca="true" t="shared" si="83" ref="BE53:BE64">IF(BB53=0,0,BD53/BB53)</f>
        <v>-0.07628034055143249</v>
      </c>
      <c r="BF53" s="154">
        <f aca="true" t="shared" si="84" ref="BF53:BL53">BF54+BF55+BF56+BF57+BF58</f>
        <v>36413.4</v>
      </c>
      <c r="BG53" s="53">
        <f t="shared" si="84"/>
        <v>36015.877</v>
      </c>
      <c r="BH53" s="53">
        <f t="shared" si="84"/>
        <v>33212.678</v>
      </c>
      <c r="BI53" s="53">
        <f t="shared" si="84"/>
        <v>36457.935</v>
      </c>
      <c r="BJ53" s="53">
        <f>BJ54+BJ55+BJ56+BJ57+BJ58</f>
        <v>36450</v>
      </c>
      <c r="BK53" s="129">
        <f t="shared" si="84"/>
        <v>36117.43</v>
      </c>
      <c r="BL53" s="129">
        <f t="shared" si="84"/>
        <v>35782.293999999994</v>
      </c>
      <c r="BM53" s="129">
        <f t="shared" si="57"/>
        <v>-335.1360000000059</v>
      </c>
      <c r="BN53" s="110">
        <f aca="true" t="shared" si="85" ref="BN53:BN64">IF(BK53=0,0,BM53/BK53)</f>
        <v>-0.009279065537055263</v>
      </c>
      <c r="BO53" s="53">
        <f>BO54+BO55+BO56+BO57+BO58</f>
        <v>37284.58</v>
      </c>
      <c r="BP53" s="53">
        <f>BP54+BP55+BP56+BP57+BP58</f>
        <v>40884.770000000004</v>
      </c>
      <c r="BQ53" s="53">
        <f>BQ54+BQ55+BQ56+BQ57+BQ58</f>
        <v>36723.095</v>
      </c>
      <c r="BR53" s="53">
        <f>BR54+BR55+BR56+BR57+BR58</f>
        <v>37535.04</v>
      </c>
      <c r="BS53" s="129">
        <v>456083.722</v>
      </c>
      <c r="BT53" s="53" t="e">
        <f>BT54+BT55+BT56+BT57+BT58</f>
        <v>#REF!</v>
      </c>
      <c r="BU53" s="53" t="e">
        <f>BU54+BU55+BU56+BU57+BU58</f>
        <v>#REF!</v>
      </c>
      <c r="BV53" s="53" t="e">
        <f>BU53-BT53</f>
        <v>#REF!</v>
      </c>
      <c r="BW53" s="163" t="e">
        <f aca="true" t="shared" si="86" ref="BW53:BW63">IF(BT53=0,0,BV53/BT53)</f>
        <v>#REF!</v>
      </c>
      <c r="BX53" s="164"/>
      <c r="BY53" s="128"/>
    </row>
    <row r="54" spans="1:77" s="140" customFormat="1" ht="15.75">
      <c r="A54" s="133" t="s">
        <v>77</v>
      </c>
      <c r="B54" s="134" t="s">
        <v>23</v>
      </c>
      <c r="C54" s="135" t="s">
        <v>32</v>
      </c>
      <c r="D54" s="147">
        <v>3592.817</v>
      </c>
      <c r="E54" s="147">
        <v>4853.098</v>
      </c>
      <c r="F54" s="147">
        <f>2489.315+1480.678+729.617+10.68</f>
        <v>4710.290000000001</v>
      </c>
      <c r="G54" s="147">
        <f>2431.332+1177.856+616.986+9.82</f>
        <v>4235.994</v>
      </c>
      <c r="H54" s="126">
        <f>2439.285+1010.52+739.805+11.32</f>
        <v>4200.929999999999</v>
      </c>
      <c r="I54" s="127">
        <v>4192.977</v>
      </c>
      <c r="J54" s="148">
        <f>2385.914+928.853+760.533+11.96</f>
        <v>4087.26</v>
      </c>
      <c r="K54" s="142">
        <f t="shared" si="0"/>
        <v>-105.71699999999964</v>
      </c>
      <c r="L54" s="143">
        <f t="shared" si="23"/>
        <v>-0.02521287381256793</v>
      </c>
      <c r="M54" s="126">
        <v>3196.458</v>
      </c>
      <c r="N54" s="126">
        <f>2061.942+1356.607+773.011+11.34</f>
        <v>4202.9</v>
      </c>
      <c r="O54" s="126">
        <f>2024.961+1281.797+671.624+10.82</f>
        <v>3989.2019999999998</v>
      </c>
      <c r="P54" s="126">
        <f>2142.84+1097.559+629.764+11.08</f>
        <v>3881.2430000000004</v>
      </c>
      <c r="Q54" s="126">
        <f>2145.284+890.488+659.181+9.68</f>
        <v>3704.633</v>
      </c>
      <c r="R54" s="173">
        <v>3602.066</v>
      </c>
      <c r="S54" s="148">
        <f>1993.395+880.586+750.648+10.36</f>
        <v>3634.989</v>
      </c>
      <c r="T54" s="142">
        <f t="shared" si="47"/>
        <v>32.92300000000023</v>
      </c>
      <c r="U54" s="143">
        <f t="shared" si="75"/>
        <v>0.009140032414730943</v>
      </c>
      <c r="V54" s="126">
        <v>3320.019</v>
      </c>
      <c r="W54" s="126">
        <f>2424.202+1425.364+776.754+8.56</f>
        <v>4634.880000000001</v>
      </c>
      <c r="X54" s="126">
        <f>2213.237+1304.516+688.89+8.68</f>
        <v>4215.323</v>
      </c>
      <c r="Y54" s="126">
        <f>2256.447+1161.565+676.311+10.6</f>
        <v>4104.923000000001</v>
      </c>
      <c r="Z54" s="126">
        <f>2364.375+946.906+707.149+8.56</f>
        <v>4026.99</v>
      </c>
      <c r="AA54" s="141">
        <v>3776.99</v>
      </c>
      <c r="AB54" s="141">
        <f>1823.41+912.46+710.082+8.48</f>
        <v>3454.432</v>
      </c>
      <c r="AC54" s="142">
        <f t="shared" si="49"/>
        <v>-322.558</v>
      </c>
      <c r="AD54" s="143">
        <f t="shared" si="77"/>
        <v>-0.0854008085803775</v>
      </c>
      <c r="AE54" s="126">
        <v>2863.962</v>
      </c>
      <c r="AF54" s="126">
        <f>1209.928+1266.965+624.249+5.02</f>
        <v>3106.162</v>
      </c>
      <c r="AG54" s="141">
        <f>1960.294+1174.586+604.683+5.38</f>
        <v>3744.943</v>
      </c>
      <c r="AH54" s="141">
        <f>1851.577+1024.233+540.323+5.54</f>
        <v>3421.673</v>
      </c>
      <c r="AI54" s="141">
        <f>1722.947+851.773+649.447+4.98</f>
        <v>3229.147</v>
      </c>
      <c r="AJ54" s="141">
        <v>3229.147</v>
      </c>
      <c r="AK54" s="141">
        <f>1560.646+805.49+386.059+5.4</f>
        <v>2757.5950000000003</v>
      </c>
      <c r="AL54" s="171">
        <f t="shared" si="51"/>
        <v>-471.5519999999997</v>
      </c>
      <c r="AM54" s="143">
        <f t="shared" si="79"/>
        <v>-0.14602989582078477</v>
      </c>
      <c r="AN54" s="126">
        <v>1624.357</v>
      </c>
      <c r="AO54" s="126">
        <f>829.163+1239.519+586.849+3.14</f>
        <v>2658.671</v>
      </c>
      <c r="AP54" s="126">
        <f>807.702+1108.799+559.641+3.08</f>
        <v>2479.2219999999998</v>
      </c>
      <c r="AQ54" s="126">
        <f>858.862+966.916+466.695+3.26</f>
        <v>2295.733</v>
      </c>
      <c r="AR54" s="126">
        <f>883.062+828.584+639.272+2.6</f>
        <v>2353.518</v>
      </c>
      <c r="AS54" s="175">
        <v>2253.518</v>
      </c>
      <c r="AT54" s="141">
        <f>671.067+753.533+397.677+3.16</f>
        <v>1825.4370000000001</v>
      </c>
      <c r="AU54" s="142">
        <f t="shared" si="53"/>
        <v>-428.0809999999999</v>
      </c>
      <c r="AV54" s="143">
        <f t="shared" si="81"/>
        <v>-0.1899612073211751</v>
      </c>
      <c r="AW54" s="126">
        <v>2751.359</v>
      </c>
      <c r="AX54" s="126">
        <f>678.512+1213.309+652.74+1.92</f>
        <v>2546.4809999999998</v>
      </c>
      <c r="AY54" s="126">
        <f>750.485+881.279+582.199+2.8</f>
        <v>2216.7630000000004</v>
      </c>
      <c r="AZ54" s="126">
        <f>1033.548+941.971+505.373+2.58</f>
        <v>2483.4719999999998</v>
      </c>
      <c r="BA54" s="126">
        <f>673.16+800.119+721.371+2</f>
        <v>2196.65</v>
      </c>
      <c r="BB54" s="141">
        <v>2196.65</v>
      </c>
      <c r="BC54" s="141">
        <f>643.795+714.176+495.629+2.24</f>
        <v>1855.84</v>
      </c>
      <c r="BD54" s="171">
        <f t="shared" si="55"/>
        <v>-340.8100000000002</v>
      </c>
      <c r="BE54" s="143">
        <f t="shared" si="83"/>
        <v>-0.155149887328432</v>
      </c>
      <c r="BF54" s="158">
        <v>2611.788</v>
      </c>
      <c r="BG54" s="126">
        <f>643.822+1239.81+726.872+1.9</f>
        <v>2612.404</v>
      </c>
      <c r="BH54" s="17">
        <f>772.955+903.971+659.754+2</f>
        <v>2338.68</v>
      </c>
      <c r="BI54" s="17">
        <f>728.641+994.104+658.165+2.86</f>
        <v>2383.77</v>
      </c>
      <c r="BJ54" s="17">
        <v>2339</v>
      </c>
      <c r="BK54" s="130">
        <v>2183.77</v>
      </c>
      <c r="BL54" s="141">
        <f>608.637+801.056+725.226+2.02</f>
        <v>2136.939</v>
      </c>
      <c r="BM54" s="171">
        <f t="shared" si="57"/>
        <v>-46.83100000000013</v>
      </c>
      <c r="BN54" s="143">
        <f t="shared" si="85"/>
        <v>-0.021445023972304834</v>
      </c>
      <c r="BO54" s="126">
        <f>677.621+1307.137+643.946+3.36</f>
        <v>2632.064</v>
      </c>
      <c r="BP54" s="126">
        <f>742.908+1285.136+736.301+2.24</f>
        <v>2766.5849999999996</v>
      </c>
      <c r="BQ54" s="126">
        <f>740.171+929.128+625.417+2.14</f>
        <v>2296.8559999999998</v>
      </c>
      <c r="BR54" s="126">
        <f>709.787+930.074+640.271+3.06</f>
        <v>2283.1919999999996</v>
      </c>
      <c r="BS54" s="160">
        <v>34582.969</v>
      </c>
      <c r="BT54" s="137" t="e">
        <f>I54+R54+AA54+AJ54+AS54+BB54+BK54+#REF!+#REF!+#REF!+#REF!+#REF!</f>
        <v>#REF!</v>
      </c>
      <c r="BU54" s="137" t="e">
        <f>J54+S54+AB54+AK54+AT54+BC54+BL54+#REF!+#REF!+#REF!+#REF!+#REF!</f>
        <v>#REF!</v>
      </c>
      <c r="BV54" s="136" t="e">
        <f t="shared" si="58"/>
        <v>#REF!</v>
      </c>
      <c r="BW54" s="138" t="e">
        <f t="shared" si="86"/>
        <v>#REF!</v>
      </c>
      <c r="BX54" s="128"/>
      <c r="BY54" s="139"/>
    </row>
    <row r="55" spans="1:77" s="140" customFormat="1" ht="15.75">
      <c r="A55" s="133" t="s">
        <v>78</v>
      </c>
      <c r="B55" s="134" t="s">
        <v>79</v>
      </c>
      <c r="C55" s="135" t="s">
        <v>32</v>
      </c>
      <c r="D55" s="147">
        <v>0</v>
      </c>
      <c r="E55" s="147">
        <v>0</v>
      </c>
      <c r="F55" s="147">
        <v>0</v>
      </c>
      <c r="G55" s="147">
        <v>0</v>
      </c>
      <c r="H55" s="126"/>
      <c r="I55" s="127"/>
      <c r="J55" s="148"/>
      <c r="K55" s="142">
        <f t="shared" si="0"/>
        <v>0</v>
      </c>
      <c r="L55" s="143">
        <f t="shared" si="23"/>
        <v>0</v>
      </c>
      <c r="M55" s="126">
        <v>0</v>
      </c>
      <c r="N55" s="126">
        <v>0</v>
      </c>
      <c r="O55" s="126">
        <v>0</v>
      </c>
      <c r="P55" s="126">
        <v>0</v>
      </c>
      <c r="Q55" s="126">
        <v>0</v>
      </c>
      <c r="R55" s="173"/>
      <c r="S55" s="148">
        <v>0</v>
      </c>
      <c r="T55" s="142">
        <f t="shared" si="47"/>
        <v>0</v>
      </c>
      <c r="U55" s="143">
        <f t="shared" si="75"/>
        <v>0</v>
      </c>
      <c r="V55" s="126">
        <v>0</v>
      </c>
      <c r="W55" s="126">
        <v>0</v>
      </c>
      <c r="X55" s="126">
        <v>0</v>
      </c>
      <c r="Y55" s="126">
        <v>0</v>
      </c>
      <c r="Z55" s="126">
        <v>0</v>
      </c>
      <c r="AA55" s="141"/>
      <c r="AB55" s="141"/>
      <c r="AC55" s="142">
        <f t="shared" si="49"/>
        <v>0</v>
      </c>
      <c r="AD55" s="143">
        <f t="shared" si="77"/>
        <v>0</v>
      </c>
      <c r="AE55" s="126">
        <v>0</v>
      </c>
      <c r="AF55" s="126">
        <v>0</v>
      </c>
      <c r="AG55" s="141">
        <v>0</v>
      </c>
      <c r="AH55" s="141">
        <v>0</v>
      </c>
      <c r="AI55" s="141">
        <v>0</v>
      </c>
      <c r="AJ55" s="141">
        <v>0</v>
      </c>
      <c r="AK55" s="141">
        <v>0</v>
      </c>
      <c r="AL55" s="171">
        <f t="shared" si="51"/>
        <v>0</v>
      </c>
      <c r="AM55" s="143">
        <f t="shared" si="79"/>
        <v>0</v>
      </c>
      <c r="AN55" s="126">
        <v>0</v>
      </c>
      <c r="AO55" s="126">
        <v>0</v>
      </c>
      <c r="AP55" s="126">
        <v>0</v>
      </c>
      <c r="AQ55" s="126">
        <v>0</v>
      </c>
      <c r="AR55" s="126">
        <v>0</v>
      </c>
      <c r="AS55" s="175">
        <v>0</v>
      </c>
      <c r="AT55" s="141">
        <v>0</v>
      </c>
      <c r="AU55" s="142">
        <f t="shared" si="53"/>
        <v>0</v>
      </c>
      <c r="AV55" s="143">
        <f t="shared" si="81"/>
        <v>0</v>
      </c>
      <c r="AW55" s="126">
        <v>0</v>
      </c>
      <c r="AX55" s="126">
        <v>0</v>
      </c>
      <c r="AY55" s="126">
        <v>0</v>
      </c>
      <c r="AZ55" s="126">
        <v>0</v>
      </c>
      <c r="BA55" s="126"/>
      <c r="BB55" s="141"/>
      <c r="BC55" s="141"/>
      <c r="BD55" s="171">
        <f t="shared" si="55"/>
        <v>0</v>
      </c>
      <c r="BE55" s="143">
        <f t="shared" si="83"/>
        <v>0</v>
      </c>
      <c r="BF55" s="158">
        <v>0</v>
      </c>
      <c r="BG55" s="126">
        <v>0</v>
      </c>
      <c r="BH55" s="130"/>
      <c r="BI55" s="130">
        <v>0</v>
      </c>
      <c r="BJ55" s="130">
        <v>0</v>
      </c>
      <c r="BK55" s="130">
        <v>0</v>
      </c>
      <c r="BL55" s="141">
        <v>0</v>
      </c>
      <c r="BM55" s="171">
        <f t="shared" si="57"/>
        <v>0</v>
      </c>
      <c r="BN55" s="143">
        <f t="shared" si="85"/>
        <v>0</v>
      </c>
      <c r="BO55" s="126">
        <v>0</v>
      </c>
      <c r="BP55" s="126">
        <v>0</v>
      </c>
      <c r="BQ55" s="126">
        <v>0</v>
      </c>
      <c r="BR55" s="126">
        <v>0</v>
      </c>
      <c r="BS55" s="160">
        <v>0</v>
      </c>
      <c r="BT55" s="137" t="e">
        <f>I55+R55+AA55+AJ55+AS55+BB55+BK55+#REF!+#REF!+#REF!+#REF!+#REF!</f>
        <v>#REF!</v>
      </c>
      <c r="BU55" s="137" t="e">
        <f>J55+S55+AB55+AK55+AT55+BC55+BL55+#REF!+#REF!+#REF!+#REF!+#REF!</f>
        <v>#REF!</v>
      </c>
      <c r="BV55" s="136" t="e">
        <f t="shared" si="58"/>
        <v>#REF!</v>
      </c>
      <c r="BW55" s="138" t="e">
        <f t="shared" si="86"/>
        <v>#REF!</v>
      </c>
      <c r="BX55" s="128"/>
      <c r="BY55" s="139"/>
    </row>
    <row r="56" spans="1:77" s="140" customFormat="1" ht="15.75">
      <c r="A56" s="133" t="s">
        <v>80</v>
      </c>
      <c r="B56" s="134" t="s">
        <v>27</v>
      </c>
      <c r="C56" s="135" t="s">
        <v>32</v>
      </c>
      <c r="D56" s="147">
        <v>18643.728</v>
      </c>
      <c r="E56" s="147">
        <v>17855.587</v>
      </c>
      <c r="F56" s="147">
        <f>276.357+831.248+13.28+13434.936+14.612+2720.656+312.633</f>
        <v>17603.722</v>
      </c>
      <c r="G56" s="147">
        <f>283.921+290.109+191.02+378.064+822.14+12.64+13224.57+45.923+2682.653</f>
        <v>17931.04</v>
      </c>
      <c r="H56" s="126">
        <f>60.137+173.072+493.021+854.314+12.8+12301.772+107.429+232.516+279.82+2929.012+285.971</f>
        <v>17729.864</v>
      </c>
      <c r="I56" s="127">
        <v>17422.373</v>
      </c>
      <c r="J56" s="148">
        <f>47.202+168.439+338.162+873.336+10.48+11740.491+78.463+2904.468+269.35+278.676+211.54</f>
        <v>16920.607</v>
      </c>
      <c r="K56" s="142">
        <f>J56-I56</f>
        <v>-501.7659999999996</v>
      </c>
      <c r="L56" s="143">
        <f t="shared" si="23"/>
        <v>-0.02880009514203373</v>
      </c>
      <c r="M56" s="126">
        <v>17797.981</v>
      </c>
      <c r="N56" s="126">
        <f>164.309+876.921+13557.525+13.614+2454.018</f>
        <v>17066.387</v>
      </c>
      <c r="O56" s="126">
        <f>227.082+320.197+801.007+11.56+12686.16+13.381+2640.028+277.449</f>
        <v>16976.863999999998</v>
      </c>
      <c r="P56" s="126">
        <f>173.806+344.662+741.755+10+12872.312+35.542+2663.091+266.359+297.214</f>
        <v>17404.740999999998</v>
      </c>
      <c r="Q56" s="126">
        <f>53.06+159.097+532.036+829.414+10.44+11921.138+105.643+260.224+255.668+222.619+2933.863</f>
        <v>17283.202</v>
      </c>
      <c r="R56" s="173">
        <v>16898.659</v>
      </c>
      <c r="S56" s="148">
        <f>161.825+44.473+494.535+813.982+12.48+11659.921+62.147+2754.301+261.062+210.921+276.206</f>
        <v>16751.853</v>
      </c>
      <c r="T56" s="142">
        <f t="shared" si="47"/>
        <v>-146.8060000000005</v>
      </c>
      <c r="U56" s="143">
        <f t="shared" si="75"/>
        <v>-0.00868743490237897</v>
      </c>
      <c r="V56" s="126">
        <v>16311.623</v>
      </c>
      <c r="W56" s="126">
        <f>172.773+938.828+12165.892+14.652+2147.206</f>
        <v>15439.351</v>
      </c>
      <c r="X56" s="126">
        <f>215.476+363.24+1009.678+9.2+11051.562+14.621+2150.257+308.72</f>
        <v>15122.753999999997</v>
      </c>
      <c r="Y56" s="126">
        <f>189.119+432.808+859.796+9.68+11914.88+37.693+2337.983+297.205+309.089</f>
        <v>16388.253</v>
      </c>
      <c r="Z56" s="126">
        <f>50.36+164.062+539.636+889.982+10.24+10256.36+34.911+259.749+278.619+208.945+2381.069</f>
        <v>15073.933</v>
      </c>
      <c r="AA56" s="141">
        <v>14869.414</v>
      </c>
      <c r="AB56" s="141">
        <f>43.939+172.277+521.758+838.089+10.24+10268.229+58.962+2453.638+284.068+289.972+158.11</f>
        <v>15099.281999999997</v>
      </c>
      <c r="AC56" s="142">
        <f t="shared" si="49"/>
        <v>229.86799999999675</v>
      </c>
      <c r="AD56" s="143">
        <f t="shared" si="77"/>
        <v>0.015459116277211513</v>
      </c>
      <c r="AE56" s="126">
        <v>15189.991</v>
      </c>
      <c r="AF56" s="126">
        <f>(321.396+162.263)+732.01+11058.758+14.835+2180.216</f>
        <v>14469.478</v>
      </c>
      <c r="AG56" s="141">
        <f>189.778+268.273+595.181+9.48+10897.777+14.447+2274.903+305.476</f>
        <v>14555.315</v>
      </c>
      <c r="AH56" s="141">
        <f>170.643+486.365+704.439+6.84+11583.007+30.389+2281.614+262.271+233.302</f>
        <v>15758.869999999999</v>
      </c>
      <c r="AI56" s="141">
        <f>29.223+161.62+504.709+806.687+9.96+9816.913+27.995+2456.186+282.466+163.225+238.275-278.446-194.103</f>
        <v>14024.710000000003</v>
      </c>
      <c r="AJ56" s="141">
        <v>14460.872</v>
      </c>
      <c r="AK56" s="141">
        <f>22.769+157.412+650.212+702.51+8461.276+51.967+2698.935+266.638+245.936+97.19</f>
        <v>13354.845000000001</v>
      </c>
      <c r="AL56" s="171">
        <f t="shared" si="51"/>
        <v>-1106.0269999999982</v>
      </c>
      <c r="AM56" s="143">
        <f t="shared" si="79"/>
        <v>-0.07648411520411759</v>
      </c>
      <c r="AN56" s="126">
        <v>12908.463</v>
      </c>
      <c r="AO56" s="126">
        <f>515.498+738.019+9952.933+15.854+2239.265</f>
        <v>13461.569</v>
      </c>
      <c r="AP56" s="126">
        <f>187.109+278.201+633.707+8.52+9372.919+15.208+2346.632+325.152</f>
        <v>13167.448</v>
      </c>
      <c r="AQ56" s="126">
        <f>181.005+401.761+644.31+7.28+9302.525+25.574+2437.832+193.019+255.45</f>
        <v>13448.756000000001</v>
      </c>
      <c r="AR56" s="126">
        <f>10.292+177.756+335.228+654.8+7.64+8831.885+25.247+2595.921+130.614+324.455+252.558</f>
        <v>13346.396</v>
      </c>
      <c r="AS56" s="175">
        <v>13216.396</v>
      </c>
      <c r="AT56" s="141">
        <f>9.127+153.788+548.279+661.128+7404.574+54.082+2885.732+225.674+296.228+82.87</f>
        <v>12321.482000000002</v>
      </c>
      <c r="AU56" s="142">
        <f t="shared" si="53"/>
        <v>-894.9139999999989</v>
      </c>
      <c r="AV56" s="143">
        <f t="shared" si="81"/>
        <v>-0.0677124081330492</v>
      </c>
      <c r="AW56" s="126">
        <v>14344.835</v>
      </c>
      <c r="AX56" s="126">
        <f>179.063+694.428+10175.767+15.601+2459.573+339.761</f>
        <v>13864.193000000001</v>
      </c>
      <c r="AY56" s="126">
        <f>192.279+307.376+646.97+6.88+9499.288+14.957+2343.264+372.331</f>
        <v>13383.345000000003</v>
      </c>
      <c r="AZ56" s="126">
        <f>189.342+450.672+614.237+7.56+9287.718+24.704+2594.46+197.38+285.646-0.149</f>
        <v>13651.57</v>
      </c>
      <c r="BA56" s="126">
        <f>5.839+175.747+473.678+790.958+6.8+9237.394+23.844+2656.93+138.857+331.976+305.241</f>
        <v>14147.264000000001</v>
      </c>
      <c r="BB56" s="141">
        <v>14143.076</v>
      </c>
      <c r="BC56" s="141">
        <f>6.139+169.213+562.987+676.377+8260.452+49.617+100.214+322.129+296.911+2877.435</f>
        <v>13321.474</v>
      </c>
      <c r="BD56" s="171">
        <f t="shared" si="55"/>
        <v>-821.601999999999</v>
      </c>
      <c r="BE56" s="143">
        <f t="shared" si="83"/>
        <v>-0.058092171745382615</v>
      </c>
      <c r="BF56" s="126">
        <v>13848.105</v>
      </c>
      <c r="BG56" s="126">
        <f>183.092+735.514+11161.306+16.463+2112.491+346.902</f>
        <v>14555.768</v>
      </c>
      <c r="BH56" s="17">
        <f>243.659+314.102+699.833+6.68+9540.582+16.188+2113.641+397.654</f>
        <v>13332.339</v>
      </c>
      <c r="BI56" s="17">
        <f>216.063+383.373+690.825+7+10272.336+26.949+2489.987+356.308+197.394</f>
        <v>14640.235</v>
      </c>
      <c r="BJ56" s="17">
        <v>16482</v>
      </c>
      <c r="BK56" s="130">
        <v>14378.888</v>
      </c>
      <c r="BL56" s="141">
        <f>6.425+189.789+454.935+755.787+9319.826+65.414+2943.256+359.614+111.931+361.566</f>
        <v>14568.543</v>
      </c>
      <c r="BM56" s="171">
        <f t="shared" si="57"/>
        <v>189.65499999999884</v>
      </c>
      <c r="BN56" s="143">
        <f t="shared" si="85"/>
        <v>0.013189823858423462</v>
      </c>
      <c r="BO56" s="126">
        <f>198.669+41.161+709.383+10505.286+205.863+2135.911</f>
        <v>13796.273</v>
      </c>
      <c r="BP56" s="126">
        <f>211.668+703.046+7.28+11531.429+16.902+2614.42+403.096</f>
        <v>15487.841</v>
      </c>
      <c r="BQ56" s="126">
        <f>234.282+269.996+686.777+7.24+10227.683+16.355+2430.149+405.668</f>
        <v>14278.15</v>
      </c>
      <c r="BR56" s="126">
        <f>199.236+395.162+650.505+7.28+10502.616+25.856+2809.333+175.229+329.124</f>
        <v>15094.340999999999</v>
      </c>
      <c r="BS56" s="160">
        <v>180167.74800000002</v>
      </c>
      <c r="BT56" s="137" t="e">
        <f>I56+R56+AA56+AJ56+AS56+BB56+BK56+#REF!+#REF!+#REF!+#REF!+#REF!</f>
        <v>#REF!</v>
      </c>
      <c r="BU56" s="137" t="e">
        <f>J56+S56+AB56+AK56+AT56+BC56+BL56+#REF!+#REF!+#REF!+#REF!+#REF!</f>
        <v>#REF!</v>
      </c>
      <c r="BV56" s="136" t="e">
        <f t="shared" si="58"/>
        <v>#REF!</v>
      </c>
      <c r="BW56" s="138" t="e">
        <f t="shared" si="86"/>
        <v>#REF!</v>
      </c>
      <c r="BX56" s="128"/>
      <c r="BY56" s="139"/>
    </row>
    <row r="57" spans="1:77" s="140" customFormat="1" ht="15.75">
      <c r="A57" s="133" t="s">
        <v>81</v>
      </c>
      <c r="B57" s="134" t="s">
        <v>29</v>
      </c>
      <c r="C57" s="135" t="s">
        <v>32</v>
      </c>
      <c r="D57" s="147">
        <v>29548.768</v>
      </c>
      <c r="E57" s="147">
        <v>25787.478</v>
      </c>
      <c r="F57" s="147">
        <f>0.225+6237.336+44.642+19535.839</f>
        <v>25818.042</v>
      </c>
      <c r="G57" s="147">
        <f>246.644+0.078+6117.467+44.977+18859.589</f>
        <v>25268.754999999997</v>
      </c>
      <c r="H57" s="126">
        <f>270.765+51.322+0.076+5877.77+99.806+18070.698</f>
        <v>24370.437</v>
      </c>
      <c r="I57" s="127">
        <v>24370.437</v>
      </c>
      <c r="J57" s="148">
        <f>237.658+71.775+0.068+5500.359+55.431+16781.819</f>
        <v>22647.11</v>
      </c>
      <c r="K57" s="142">
        <f t="shared" si="0"/>
        <v>-1723.3270000000011</v>
      </c>
      <c r="L57" s="143">
        <f t="shared" si="23"/>
        <v>-0.07071383250123915</v>
      </c>
      <c r="M57" s="126">
        <v>25475.928</v>
      </c>
      <c r="N57" s="126">
        <f>40.295+0.231+6341.401+19356.836</f>
        <v>25738.763</v>
      </c>
      <c r="O57" s="126">
        <f>0.196+6066.462+40.273+17469.624</f>
        <v>23576.555</v>
      </c>
      <c r="P57" s="126">
        <f>219.183+0.064+6003.596+40.674+16891.46</f>
        <v>23154.977</v>
      </c>
      <c r="Q57" s="126">
        <f>238.853+48.65+0.067+5836.749+87.301+16197.543</f>
        <v>22409.163</v>
      </c>
      <c r="R57" s="173">
        <v>22409.163</v>
      </c>
      <c r="S57" s="148">
        <f>227.74+117.913+0.064+5399.667+51.288+15970.839</f>
        <v>21767.511</v>
      </c>
      <c r="T57" s="142">
        <f t="shared" si="47"/>
        <v>-641.6520000000019</v>
      </c>
      <c r="U57" s="143">
        <f t="shared" si="75"/>
        <v>-0.028633465694368053</v>
      </c>
      <c r="V57" s="126">
        <v>23781.003</v>
      </c>
      <c r="W57" s="126">
        <f>0.217+5673.722+43.887+17232.768</f>
        <v>22950.593999999997</v>
      </c>
      <c r="X57" s="126">
        <f>0.171+5334.408+44.958+16866.289</f>
        <v>22245.826</v>
      </c>
      <c r="Y57" s="126">
        <f>232.56+0.083+5533.943+44.302+16784.229</f>
        <v>22595.117</v>
      </c>
      <c r="Z57" s="126">
        <f>231.239+52.462+0.069+5156.243+50.213+15478.391</f>
        <v>20968.617</v>
      </c>
      <c r="AA57" s="141">
        <v>20968.617</v>
      </c>
      <c r="AB57" s="141">
        <f>223.533+106.316+0.072+4775.07+55.661+14917.675</f>
        <v>20078.326999999997</v>
      </c>
      <c r="AC57" s="142">
        <f t="shared" si="49"/>
        <v>-890.2900000000009</v>
      </c>
      <c r="AD57" s="143">
        <f t="shared" si="77"/>
        <v>-0.042458212670869085</v>
      </c>
      <c r="AE57" s="126">
        <v>22619.452</v>
      </c>
      <c r="AF57" s="126">
        <f>0.166+5473.636+44.059+16648.35</f>
        <v>22166.211</v>
      </c>
      <c r="AG57" s="141">
        <f>0.163+5360.38+44.387+16512.524</f>
        <v>21917.454</v>
      </c>
      <c r="AH57" s="141">
        <f>205.823+0.06+5234.527+44.68+16233.529</f>
        <v>21718.619</v>
      </c>
      <c r="AI57" s="141">
        <f>197.927+41.393+0.069+5074.652+50.727+14903.668</f>
        <v>20268.436</v>
      </c>
      <c r="AJ57" s="141">
        <v>20268.436</v>
      </c>
      <c r="AK57" s="141">
        <f>196.969+97.984+0.066+3895.337+54.962+15452.94</f>
        <v>19698.258</v>
      </c>
      <c r="AL57" s="171">
        <f t="shared" si="51"/>
        <v>-570.1779999999999</v>
      </c>
      <c r="AM57" s="143">
        <f t="shared" si="79"/>
        <v>-0.02813132695586378</v>
      </c>
      <c r="AN57" s="126">
        <v>21071.293</v>
      </c>
      <c r="AO57" s="126">
        <f>0.174+4906.381+47.637+15812.554</f>
        <v>20766.746</v>
      </c>
      <c r="AP57" s="126">
        <f>0.18+4775.726+46.658+15472.667</f>
        <v>20295.231</v>
      </c>
      <c r="AQ57" s="126">
        <f>211.963+0.074+4592.092+48.377+14423.599</f>
        <v>19276.105</v>
      </c>
      <c r="AR57" s="126">
        <f>219.428+46.297+0.08+4438.033+56.395+14904.719</f>
        <v>19664.952</v>
      </c>
      <c r="AS57" s="175">
        <v>19639.584</v>
      </c>
      <c r="AT57" s="141">
        <f>198.671+103.748+0.091+3481.742+60.292+14061.562</f>
        <v>17906.106</v>
      </c>
      <c r="AU57" s="142">
        <f t="shared" si="53"/>
        <v>-1733.4779999999992</v>
      </c>
      <c r="AV57" s="143">
        <f t="shared" si="81"/>
        <v>-0.08826449684473965</v>
      </c>
      <c r="AW57" s="126">
        <v>22880.086</v>
      </c>
      <c r="AX57" s="126">
        <f>0.177+5004.954+47.123+17480.024</f>
        <v>22532.278</v>
      </c>
      <c r="AY57" s="126">
        <f>0.134+4710.966+45.366+16320.985</f>
        <v>21077.451</v>
      </c>
      <c r="AZ57" s="126">
        <f>228.908+0.12+4579.677+47.721+15956.13</f>
        <v>20812.555999999997</v>
      </c>
      <c r="BA57" s="126">
        <f>239.277+50.113+0.079+4605.758+55.937+14851.677</f>
        <v>19802.841</v>
      </c>
      <c r="BB57" s="141">
        <v>19769.827</v>
      </c>
      <c r="BC57" s="141">
        <f>217.124+111.056+0.072+3756.248+59.361+14033.929</f>
        <v>18177.79</v>
      </c>
      <c r="BD57" s="171">
        <f t="shared" si="55"/>
        <v>-1592.0370000000003</v>
      </c>
      <c r="BE57" s="143">
        <f t="shared" si="83"/>
        <v>-0.0805286257689559</v>
      </c>
      <c r="BF57" s="126">
        <v>19953.507</v>
      </c>
      <c r="BG57" s="126">
        <f>0.152+5036.479+49.19+13761.884</f>
        <v>18847.705</v>
      </c>
      <c r="BH57" s="17">
        <f>0.095+0.322+4635.501+47.606+12858.135</f>
        <v>17541.659</v>
      </c>
      <c r="BI57" s="17">
        <f>282.776+0.093+4902.703+51.13+14197.228</f>
        <v>19433.93</v>
      </c>
      <c r="BJ57" s="17">
        <v>17629</v>
      </c>
      <c r="BK57" s="130">
        <v>19554.772</v>
      </c>
      <c r="BL57" s="141">
        <f>265.409+136.481+0.069+4126.106+62.901+14485.846</f>
        <v>19076.811999999998</v>
      </c>
      <c r="BM57" s="171">
        <f t="shared" si="57"/>
        <v>-477.96000000000276</v>
      </c>
      <c r="BN57" s="143">
        <f t="shared" si="85"/>
        <v>-0.024442115714772984</v>
      </c>
      <c r="BO57" s="126">
        <f>0.346+5084.884+15771.013</f>
        <v>20856.243000000002</v>
      </c>
      <c r="BP57" s="126">
        <f>0.145+5352.064+50.769+17227.366</f>
        <v>22630.344000000005</v>
      </c>
      <c r="BQ57" s="126">
        <f>0.087+4927.128+47.864+15173.01</f>
        <v>20148.089</v>
      </c>
      <c r="BR57" s="126">
        <f>263.133+0.078+4868.375+51.248+14974.673</f>
        <v>20157.507</v>
      </c>
      <c r="BS57" s="160">
        <v>241333.005</v>
      </c>
      <c r="BT57" s="137" t="e">
        <f>I57+R57+AA57+AJ57+AS57+BB57+BK57+#REF!+#REF!+#REF!+#REF!+#REF!</f>
        <v>#REF!</v>
      </c>
      <c r="BU57" s="137" t="e">
        <f>J57+S57+AB57+AK57+AT57+BC57+BL57+#REF!+#REF!+#REF!+#REF!+#REF!</f>
        <v>#REF!</v>
      </c>
      <c r="BV57" s="136" t="e">
        <f t="shared" si="58"/>
        <v>#REF!</v>
      </c>
      <c r="BW57" s="138" t="e">
        <f t="shared" si="86"/>
        <v>#REF!</v>
      </c>
      <c r="BX57" s="128"/>
      <c r="BY57" s="139"/>
    </row>
    <row r="58" spans="1:76" ht="15.75">
      <c r="A58" s="99" t="s">
        <v>82</v>
      </c>
      <c r="B58" s="12" t="s">
        <v>260</v>
      </c>
      <c r="C58" s="10" t="s">
        <v>32</v>
      </c>
      <c r="D58" s="146"/>
      <c r="E58" s="146"/>
      <c r="F58" s="146"/>
      <c r="G58" s="146"/>
      <c r="H58" s="17"/>
      <c r="I58" s="17"/>
      <c r="J58" s="17"/>
      <c r="K58" s="142">
        <f>J58-I58</f>
        <v>0</v>
      </c>
      <c r="L58" s="143">
        <f>IF(I58=0,0,K58/I58)</f>
        <v>0</v>
      </c>
      <c r="M58" s="17"/>
      <c r="N58" s="17"/>
      <c r="O58" s="17"/>
      <c r="P58" s="17"/>
      <c r="Q58" s="17"/>
      <c r="R58" s="17"/>
      <c r="S58" s="17"/>
      <c r="T58" s="53">
        <f>S58-R58</f>
        <v>0</v>
      </c>
      <c r="U58" s="110">
        <f>IF(R58=0,0,T58/R58)</f>
        <v>0</v>
      </c>
      <c r="V58" s="17"/>
      <c r="W58" s="17"/>
      <c r="X58" s="17"/>
      <c r="Y58" s="17"/>
      <c r="Z58" s="17"/>
      <c r="AA58" s="17"/>
      <c r="AB58" s="17"/>
      <c r="AC58" s="142">
        <f>AB58-AA58</f>
        <v>0</v>
      </c>
      <c r="AD58" s="143">
        <f>IF(AA58=0,0,AC58/AA58)</f>
        <v>0</v>
      </c>
      <c r="AE58" s="17"/>
      <c r="AF58" s="17"/>
      <c r="AG58" s="17"/>
      <c r="AH58" s="17"/>
      <c r="AI58" s="17"/>
      <c r="AJ58" s="17"/>
      <c r="AK58" s="17"/>
      <c r="AL58" s="53">
        <f t="shared" si="51"/>
        <v>0</v>
      </c>
      <c r="AM58" s="110">
        <f t="shared" si="79"/>
        <v>0</v>
      </c>
      <c r="AN58" s="17"/>
      <c r="AO58" s="17"/>
      <c r="AP58" s="17"/>
      <c r="AQ58" s="17"/>
      <c r="AR58" s="17"/>
      <c r="AS58" s="17"/>
      <c r="AT58" s="130"/>
      <c r="AU58" s="53">
        <f t="shared" si="53"/>
        <v>0</v>
      </c>
      <c r="AV58" s="110">
        <f t="shared" si="81"/>
        <v>0</v>
      </c>
      <c r="AW58" s="17"/>
      <c r="AX58" s="17"/>
      <c r="AY58" s="17"/>
      <c r="AZ58" s="17"/>
      <c r="BA58" s="17"/>
      <c r="BB58" s="130"/>
      <c r="BC58" s="17"/>
      <c r="BD58" s="53">
        <f t="shared" si="55"/>
        <v>0</v>
      </c>
      <c r="BE58" s="110">
        <f t="shared" si="83"/>
        <v>0</v>
      </c>
      <c r="BF58" s="17"/>
      <c r="BG58" s="17"/>
      <c r="BH58" s="17"/>
      <c r="BI58" s="17"/>
      <c r="BJ58" s="17"/>
      <c r="BK58" s="17"/>
      <c r="BL58" s="17"/>
      <c r="BM58" s="53">
        <f>BL58-BK58</f>
        <v>0</v>
      </c>
      <c r="BN58" s="110">
        <f>IF(BK58=0,0,BM58/BK58)</f>
        <v>0</v>
      </c>
      <c r="BO58" s="17"/>
      <c r="BP58" s="17"/>
      <c r="BQ58" s="17"/>
      <c r="BR58" s="17"/>
      <c r="BS58" s="151">
        <v>0</v>
      </c>
      <c r="BT58" s="85" t="e">
        <f>I58+R58+AA58+AJ58+AS58+BB58+BK58+#REF!+#REF!+#REF!+#REF!+#REF!</f>
        <v>#REF!</v>
      </c>
      <c r="BU58" s="107" t="e">
        <f>IF(#REF!&gt;=1,J58,I58)+IF(#REF!&gt;=2,S58,R58)+IF(#REF!&gt;=3,AB58,AA58)+IF(#REF!&gt;=4,AK58,AJ58)+IF(#REF!&gt;=5,AT58,AS58)+IF(#REF!&gt;=6,BC58,BB58)+IF(#REF!&gt;=7,BL58,BK58)+IF(#REF!&gt;=8,#REF!,#REF!)+IF(#REF!&gt;=9,#REF!,#REF!)+IF(#REF!&gt;=10,#REF!,#REF!)+IF(#REF!&gt;=11,#REF!,#REF!)+IF(#REF!&gt;=12,#REF!,#REF!)</f>
        <v>#REF!</v>
      </c>
      <c r="BV58" s="53" t="e">
        <f>BU58-BT58</f>
        <v>#REF!</v>
      </c>
      <c r="BW58" s="118" t="e">
        <f>IF(BT58=0,0,BV58/BT58)</f>
        <v>#REF!</v>
      </c>
      <c r="BX58" s="128"/>
    </row>
    <row r="59" spans="1:76" ht="47.25" hidden="1">
      <c r="A59" s="99" t="s">
        <v>82</v>
      </c>
      <c r="B59" s="30" t="s">
        <v>83</v>
      </c>
      <c r="C59" s="10" t="s">
        <v>32</v>
      </c>
      <c r="D59" s="53">
        <f aca="true" t="shared" si="87" ref="D59:J59">D60+D61+D62+D63+D64</f>
        <v>0</v>
      </c>
      <c r="E59" s="53">
        <f t="shared" si="87"/>
        <v>0</v>
      </c>
      <c r="F59" s="53">
        <f t="shared" si="87"/>
        <v>0</v>
      </c>
      <c r="G59" s="53">
        <f t="shared" si="87"/>
        <v>0</v>
      </c>
      <c r="H59" s="53">
        <f>H60+H61+H62+H63+H64</f>
        <v>0</v>
      </c>
      <c r="I59" s="53">
        <f t="shared" si="87"/>
        <v>0</v>
      </c>
      <c r="J59" s="53">
        <f t="shared" si="87"/>
        <v>0</v>
      </c>
      <c r="K59" s="53">
        <f t="shared" si="0"/>
        <v>0</v>
      </c>
      <c r="L59" s="110">
        <f t="shared" si="23"/>
        <v>0</v>
      </c>
      <c r="M59" s="53">
        <f aca="true" t="shared" si="88" ref="M59:S59">M60+M61+M62+M63+M64</f>
        <v>0</v>
      </c>
      <c r="N59" s="53">
        <f t="shared" si="88"/>
        <v>0</v>
      </c>
      <c r="O59" s="53">
        <f t="shared" si="88"/>
        <v>0</v>
      </c>
      <c r="P59" s="53">
        <f t="shared" si="88"/>
        <v>0</v>
      </c>
      <c r="Q59" s="53">
        <f>Q60+Q61+Q62+Q63+Q64</f>
        <v>0</v>
      </c>
      <c r="R59" s="53">
        <f t="shared" si="88"/>
        <v>0</v>
      </c>
      <c r="S59" s="53">
        <f t="shared" si="88"/>
        <v>0</v>
      </c>
      <c r="T59" s="53">
        <f t="shared" si="47"/>
        <v>0</v>
      </c>
      <c r="U59" s="110">
        <f t="shared" si="75"/>
        <v>0</v>
      </c>
      <c r="V59" s="53">
        <f aca="true" t="shared" si="89" ref="V59:AB59">V60+V61+V62+V63+V64</f>
        <v>0</v>
      </c>
      <c r="W59" s="53">
        <f t="shared" si="89"/>
        <v>0</v>
      </c>
      <c r="X59" s="53">
        <f t="shared" si="89"/>
        <v>0</v>
      </c>
      <c r="Y59" s="53">
        <f t="shared" si="89"/>
        <v>0</v>
      </c>
      <c r="Z59" s="53">
        <f>Z60+Z61+Z62+Z63+Z64</f>
        <v>0</v>
      </c>
      <c r="AA59" s="53">
        <f t="shared" si="89"/>
        <v>0</v>
      </c>
      <c r="AB59" s="53">
        <f t="shared" si="89"/>
        <v>0</v>
      </c>
      <c r="AC59" s="53">
        <f t="shared" si="49"/>
        <v>0</v>
      </c>
      <c r="AD59" s="110">
        <f t="shared" si="77"/>
        <v>0</v>
      </c>
      <c r="AE59" s="53">
        <f>AE60+AE61+AE62+AE63+AE64</f>
        <v>0</v>
      </c>
      <c r="AF59" s="53">
        <f>AF60+AF61+AF62+AF63+AF64</f>
        <v>0</v>
      </c>
      <c r="AG59" s="53">
        <f>AG60+AG61+AG62+AG63+AG64</f>
        <v>0</v>
      </c>
      <c r="AH59" s="53">
        <f>AH60+AH61+AH62+AH63+AH64</f>
        <v>0</v>
      </c>
      <c r="AI59" s="53">
        <f>AI60+AI61+AI62+AI63+AI64</f>
        <v>0</v>
      </c>
      <c r="AJ59" s="53">
        <v>0</v>
      </c>
      <c r="AK59" s="53">
        <f>AK60+AK61+AK62+AK63+AK64</f>
        <v>0</v>
      </c>
      <c r="AL59" s="53">
        <f t="shared" si="51"/>
        <v>0</v>
      </c>
      <c r="AM59" s="110">
        <f t="shared" si="79"/>
        <v>0</v>
      </c>
      <c r="AN59" s="53">
        <f aca="true" t="shared" si="90" ref="AN59:AT59">AN60+AN61+AN62+AN63+AN64</f>
        <v>0</v>
      </c>
      <c r="AO59" s="53">
        <f t="shared" si="90"/>
        <v>0</v>
      </c>
      <c r="AP59" s="53">
        <f t="shared" si="90"/>
        <v>0</v>
      </c>
      <c r="AQ59" s="53">
        <f t="shared" si="90"/>
        <v>0</v>
      </c>
      <c r="AR59" s="53">
        <f>AR60+AR61+AR62+AR63+AR64</f>
        <v>0</v>
      </c>
      <c r="AS59" s="53">
        <f t="shared" si="90"/>
        <v>0</v>
      </c>
      <c r="AT59" s="53">
        <f t="shared" si="90"/>
        <v>0</v>
      </c>
      <c r="AU59" s="53">
        <f t="shared" si="53"/>
        <v>0</v>
      </c>
      <c r="AV59" s="110">
        <f t="shared" si="81"/>
        <v>0</v>
      </c>
      <c r="AW59" s="53">
        <f aca="true" t="shared" si="91" ref="AW59:BC59">AW60+AW61+AW62+AW63+AW64</f>
        <v>0</v>
      </c>
      <c r="AX59" s="53">
        <f t="shared" si="91"/>
        <v>0</v>
      </c>
      <c r="AY59" s="53">
        <f t="shared" si="91"/>
        <v>0</v>
      </c>
      <c r="AZ59" s="53">
        <f t="shared" si="91"/>
        <v>0</v>
      </c>
      <c r="BA59" s="53">
        <f>BA60+BA61+BA62+BA63+BA64</f>
        <v>0</v>
      </c>
      <c r="BB59" s="129">
        <f t="shared" si="91"/>
        <v>0</v>
      </c>
      <c r="BC59" s="53">
        <f t="shared" si="91"/>
        <v>0</v>
      </c>
      <c r="BD59" s="53">
        <f t="shared" si="55"/>
        <v>0</v>
      </c>
      <c r="BE59" s="110">
        <f t="shared" si="83"/>
        <v>0</v>
      </c>
      <c r="BF59" s="53">
        <f aca="true" t="shared" si="92" ref="BF59:BL59">BF60+BF61+BF62+BF63+BF64</f>
        <v>0</v>
      </c>
      <c r="BG59" s="53">
        <f t="shared" si="92"/>
        <v>0</v>
      </c>
      <c r="BH59" s="53">
        <f t="shared" si="92"/>
        <v>0</v>
      </c>
      <c r="BI59" s="53">
        <f t="shared" si="92"/>
        <v>0</v>
      </c>
      <c r="BJ59" s="53">
        <f>BJ60+BJ61+BJ62+BJ63+BJ64</f>
        <v>0</v>
      </c>
      <c r="BK59" s="53">
        <f t="shared" si="92"/>
        <v>0</v>
      </c>
      <c r="BL59" s="53">
        <f t="shared" si="92"/>
        <v>0</v>
      </c>
      <c r="BM59" s="53">
        <f t="shared" si="57"/>
        <v>0</v>
      </c>
      <c r="BN59" s="110">
        <f t="shared" si="85"/>
        <v>0</v>
      </c>
      <c r="BO59" s="53">
        <f>BO60+BO61+BO62+BO63+BO64</f>
        <v>0</v>
      </c>
      <c r="BP59" s="53">
        <f>BP60+BP61+BP62+BP63+BP64</f>
        <v>0</v>
      </c>
      <c r="BQ59" s="53">
        <f>BQ60+BQ61+BQ62+BQ63+BQ64</f>
        <v>0</v>
      </c>
      <c r="BR59" s="53">
        <f>BR60+BR61+BR62+BR63+BR64</f>
        <v>0</v>
      </c>
      <c r="BS59" s="53">
        <v>0</v>
      </c>
      <c r="BT59" s="53" t="e">
        <f>BT60+BT61+BT62+BT63+BT64</f>
        <v>#REF!</v>
      </c>
      <c r="BU59" s="53" t="e">
        <f>BU60+BU61+BU62+BU63+BU64</f>
        <v>#REF!</v>
      </c>
      <c r="BV59" s="53" t="e">
        <f t="shared" si="58"/>
        <v>#REF!</v>
      </c>
      <c r="BW59" s="118" t="e">
        <f t="shared" si="86"/>
        <v>#REF!</v>
      </c>
      <c r="BX59" s="128"/>
    </row>
    <row r="60" spans="1:76" ht="15.75" hidden="1">
      <c r="A60" s="99" t="s">
        <v>84</v>
      </c>
      <c r="B60" s="12" t="s">
        <v>23</v>
      </c>
      <c r="C60" s="10" t="s">
        <v>32</v>
      </c>
      <c r="D60" s="17"/>
      <c r="E60" s="17"/>
      <c r="F60" s="17"/>
      <c r="G60" s="17"/>
      <c r="H60" s="17"/>
      <c r="I60" s="17"/>
      <c r="J60" s="17"/>
      <c r="K60" s="53">
        <f t="shared" si="0"/>
        <v>0</v>
      </c>
      <c r="L60" s="110">
        <f t="shared" si="23"/>
        <v>0</v>
      </c>
      <c r="M60" s="17"/>
      <c r="N60" s="17"/>
      <c r="O60" s="17"/>
      <c r="P60" s="17"/>
      <c r="Q60" s="17"/>
      <c r="R60" s="17"/>
      <c r="S60" s="17"/>
      <c r="T60" s="53">
        <f t="shared" si="47"/>
        <v>0</v>
      </c>
      <c r="U60" s="110">
        <f t="shared" si="75"/>
        <v>0</v>
      </c>
      <c r="V60" s="17"/>
      <c r="W60" s="17"/>
      <c r="X60" s="17"/>
      <c r="Y60" s="17"/>
      <c r="Z60" s="17"/>
      <c r="AA60" s="17"/>
      <c r="AB60" s="17"/>
      <c r="AC60" s="53">
        <f t="shared" si="49"/>
        <v>0</v>
      </c>
      <c r="AD60" s="110">
        <f t="shared" si="77"/>
        <v>0</v>
      </c>
      <c r="AE60" s="17"/>
      <c r="AF60" s="17"/>
      <c r="AG60" s="17"/>
      <c r="AH60" s="17"/>
      <c r="AI60" s="17"/>
      <c r="AJ60" s="17"/>
      <c r="AK60" s="17"/>
      <c r="AL60" s="53">
        <f t="shared" si="51"/>
        <v>0</v>
      </c>
      <c r="AM60" s="110">
        <f t="shared" si="79"/>
        <v>0</v>
      </c>
      <c r="AN60" s="17"/>
      <c r="AO60" s="17"/>
      <c r="AP60" s="17"/>
      <c r="AQ60" s="17"/>
      <c r="AR60" s="17"/>
      <c r="AS60" s="17"/>
      <c r="AT60" s="17"/>
      <c r="AU60" s="53">
        <f t="shared" si="53"/>
        <v>0</v>
      </c>
      <c r="AV60" s="110">
        <f t="shared" si="81"/>
        <v>0</v>
      </c>
      <c r="AW60" s="17"/>
      <c r="AX60" s="17"/>
      <c r="AY60" s="17"/>
      <c r="AZ60" s="17"/>
      <c r="BA60" s="17"/>
      <c r="BB60" s="130"/>
      <c r="BC60" s="17"/>
      <c r="BD60" s="53">
        <f t="shared" si="55"/>
        <v>0</v>
      </c>
      <c r="BE60" s="110">
        <f t="shared" si="83"/>
        <v>0</v>
      </c>
      <c r="BF60" s="17"/>
      <c r="BG60" s="17"/>
      <c r="BH60" s="17"/>
      <c r="BI60" s="17"/>
      <c r="BJ60" s="17"/>
      <c r="BK60" s="17"/>
      <c r="BL60" s="17"/>
      <c r="BM60" s="53">
        <f t="shared" si="57"/>
        <v>0</v>
      </c>
      <c r="BN60" s="110">
        <f t="shared" si="85"/>
        <v>0</v>
      </c>
      <c r="BO60" s="17"/>
      <c r="BP60" s="17"/>
      <c r="BQ60" s="17"/>
      <c r="BR60" s="17"/>
      <c r="BS60" s="150">
        <v>0</v>
      </c>
      <c r="BT60" s="85" t="e">
        <f>I60+R60+AA60+AJ60+AS60+BB60+BK60+#REF!+#REF!+#REF!+#REF!+#REF!</f>
        <v>#REF!</v>
      </c>
      <c r="BU60" s="107" t="e">
        <f>IF(#REF!&gt;=1,J60,I60)+IF(#REF!&gt;=2,S60,R60)+IF(#REF!&gt;=3,AB60,AA60)+IF(#REF!&gt;=4,AK60,AJ60)+IF(#REF!&gt;=5,AT60,AS60)+IF(#REF!&gt;=6,BC60,BB60)+IF(#REF!&gt;=7,BL60,BK60)+IF(#REF!&gt;=8,#REF!,#REF!)+IF(#REF!&gt;=9,#REF!,#REF!)+IF(#REF!&gt;=10,#REF!,#REF!)+IF(#REF!&gt;=11,#REF!,#REF!)+IF(#REF!&gt;=12,#REF!,#REF!)</f>
        <v>#REF!</v>
      </c>
      <c r="BV60" s="53" t="e">
        <f t="shared" si="58"/>
        <v>#REF!</v>
      </c>
      <c r="BW60" s="118" t="e">
        <f t="shared" si="86"/>
        <v>#REF!</v>
      </c>
      <c r="BX60" s="128"/>
    </row>
    <row r="61" spans="1:76" ht="15.75" hidden="1">
      <c r="A61" s="99" t="s">
        <v>85</v>
      </c>
      <c r="B61" s="12" t="s">
        <v>79</v>
      </c>
      <c r="C61" s="10" t="s">
        <v>32</v>
      </c>
      <c r="D61" s="17"/>
      <c r="E61" s="17"/>
      <c r="F61" s="17"/>
      <c r="G61" s="17"/>
      <c r="H61" s="17"/>
      <c r="I61" s="17"/>
      <c r="J61" s="17"/>
      <c r="K61" s="53">
        <f t="shared" si="0"/>
        <v>0</v>
      </c>
      <c r="L61" s="110">
        <f t="shared" si="23"/>
        <v>0</v>
      </c>
      <c r="M61" s="17"/>
      <c r="N61" s="17"/>
      <c r="O61" s="17"/>
      <c r="P61" s="17"/>
      <c r="Q61" s="17"/>
      <c r="R61" s="17"/>
      <c r="S61" s="17"/>
      <c r="T61" s="53">
        <f t="shared" si="47"/>
        <v>0</v>
      </c>
      <c r="U61" s="110">
        <f t="shared" si="75"/>
        <v>0</v>
      </c>
      <c r="V61" s="17"/>
      <c r="W61" s="17"/>
      <c r="X61" s="17"/>
      <c r="Y61" s="17"/>
      <c r="Z61" s="17"/>
      <c r="AA61" s="17"/>
      <c r="AB61" s="17"/>
      <c r="AC61" s="53">
        <f t="shared" si="49"/>
        <v>0</v>
      </c>
      <c r="AD61" s="110">
        <f t="shared" si="77"/>
        <v>0</v>
      </c>
      <c r="AE61" s="17"/>
      <c r="AF61" s="17"/>
      <c r="AG61" s="17"/>
      <c r="AH61" s="17"/>
      <c r="AI61" s="17"/>
      <c r="AJ61" s="17"/>
      <c r="AK61" s="17"/>
      <c r="AL61" s="53">
        <f t="shared" si="51"/>
        <v>0</v>
      </c>
      <c r="AM61" s="110">
        <f t="shared" si="79"/>
        <v>0</v>
      </c>
      <c r="AN61" s="17"/>
      <c r="AO61" s="17"/>
      <c r="AP61" s="17"/>
      <c r="AQ61" s="17"/>
      <c r="AR61" s="17"/>
      <c r="AS61" s="17"/>
      <c r="AT61" s="17"/>
      <c r="AU61" s="53">
        <f t="shared" si="53"/>
        <v>0</v>
      </c>
      <c r="AV61" s="110">
        <f t="shared" si="81"/>
        <v>0</v>
      </c>
      <c r="AW61" s="17"/>
      <c r="AX61" s="17"/>
      <c r="AY61" s="17"/>
      <c r="AZ61" s="17"/>
      <c r="BA61" s="17"/>
      <c r="BB61" s="130"/>
      <c r="BC61" s="17"/>
      <c r="BD61" s="53">
        <f t="shared" si="55"/>
        <v>0</v>
      </c>
      <c r="BE61" s="110">
        <f t="shared" si="83"/>
        <v>0</v>
      </c>
      <c r="BF61" s="17"/>
      <c r="BG61" s="17"/>
      <c r="BH61" s="17"/>
      <c r="BI61" s="17"/>
      <c r="BJ61" s="17"/>
      <c r="BK61" s="17"/>
      <c r="BL61" s="17"/>
      <c r="BM61" s="53">
        <f t="shared" si="57"/>
        <v>0</v>
      </c>
      <c r="BN61" s="110">
        <f t="shared" si="85"/>
        <v>0</v>
      </c>
      <c r="BO61" s="17"/>
      <c r="BP61" s="17"/>
      <c r="BQ61" s="17"/>
      <c r="BR61" s="17"/>
      <c r="BS61" s="150">
        <v>0</v>
      </c>
      <c r="BT61" s="85" t="e">
        <f>I61+R61+AA61+AJ61+AS61+BB61+BK61+#REF!+#REF!+#REF!+#REF!+#REF!</f>
        <v>#REF!</v>
      </c>
      <c r="BU61" s="107" t="e">
        <f>IF(#REF!&gt;=1,J61,I61)+IF(#REF!&gt;=2,S61,R61)+IF(#REF!&gt;=3,AB61,AA61)+IF(#REF!&gt;=4,AK61,AJ61)+IF(#REF!&gt;=5,AT61,AS61)+IF(#REF!&gt;=6,BC61,BB61)+IF(#REF!&gt;=7,BL61,BK61)+IF(#REF!&gt;=8,#REF!,#REF!)+IF(#REF!&gt;=9,#REF!,#REF!)+IF(#REF!&gt;=10,#REF!,#REF!)+IF(#REF!&gt;=11,#REF!,#REF!)+IF(#REF!&gt;=12,#REF!,#REF!)</f>
        <v>#REF!</v>
      </c>
      <c r="BV61" s="53" t="e">
        <f t="shared" si="58"/>
        <v>#REF!</v>
      </c>
      <c r="BW61" s="118" t="e">
        <f t="shared" si="86"/>
        <v>#REF!</v>
      </c>
      <c r="BX61" s="128"/>
    </row>
    <row r="62" spans="1:76" ht="15.75" hidden="1">
      <c r="A62" s="99" t="s">
        <v>86</v>
      </c>
      <c r="B62" s="12" t="s">
        <v>27</v>
      </c>
      <c r="C62" s="10" t="s">
        <v>32</v>
      </c>
      <c r="D62" s="17"/>
      <c r="E62" s="17"/>
      <c r="F62" s="17"/>
      <c r="G62" s="17"/>
      <c r="H62" s="17"/>
      <c r="I62" s="17"/>
      <c r="J62" s="17"/>
      <c r="K62" s="53">
        <f t="shared" si="0"/>
        <v>0</v>
      </c>
      <c r="L62" s="110">
        <f t="shared" si="23"/>
        <v>0</v>
      </c>
      <c r="M62" s="17"/>
      <c r="N62" s="17"/>
      <c r="O62" s="17"/>
      <c r="P62" s="17"/>
      <c r="Q62" s="17"/>
      <c r="R62" s="17"/>
      <c r="S62" s="17"/>
      <c r="T62" s="53">
        <f t="shared" si="47"/>
        <v>0</v>
      </c>
      <c r="U62" s="110">
        <f t="shared" si="75"/>
        <v>0</v>
      </c>
      <c r="V62" s="17"/>
      <c r="W62" s="17"/>
      <c r="X62" s="17"/>
      <c r="Y62" s="17"/>
      <c r="Z62" s="17"/>
      <c r="AA62" s="17"/>
      <c r="AB62" s="17"/>
      <c r="AC62" s="53">
        <f t="shared" si="49"/>
        <v>0</v>
      </c>
      <c r="AD62" s="110">
        <f t="shared" si="77"/>
        <v>0</v>
      </c>
      <c r="AE62" s="17"/>
      <c r="AF62" s="17"/>
      <c r="AG62" s="17"/>
      <c r="AH62" s="17"/>
      <c r="AI62" s="17"/>
      <c r="AJ62" s="17"/>
      <c r="AK62" s="17"/>
      <c r="AL62" s="53">
        <f t="shared" si="51"/>
        <v>0</v>
      </c>
      <c r="AM62" s="110">
        <f t="shared" si="79"/>
        <v>0</v>
      </c>
      <c r="AN62" s="17"/>
      <c r="AO62" s="17"/>
      <c r="AP62" s="17"/>
      <c r="AQ62" s="17"/>
      <c r="AR62" s="17"/>
      <c r="AS62" s="17"/>
      <c r="AT62" s="17"/>
      <c r="AU62" s="53">
        <f t="shared" si="53"/>
        <v>0</v>
      </c>
      <c r="AV62" s="110">
        <f t="shared" si="81"/>
        <v>0</v>
      </c>
      <c r="AW62" s="17"/>
      <c r="AX62" s="17"/>
      <c r="AY62" s="17"/>
      <c r="AZ62" s="17"/>
      <c r="BA62" s="17"/>
      <c r="BB62" s="130"/>
      <c r="BC62" s="17"/>
      <c r="BD62" s="53">
        <f t="shared" si="55"/>
        <v>0</v>
      </c>
      <c r="BE62" s="110">
        <f t="shared" si="83"/>
        <v>0</v>
      </c>
      <c r="BF62" s="17"/>
      <c r="BG62" s="17"/>
      <c r="BH62" s="17"/>
      <c r="BI62" s="17"/>
      <c r="BJ62" s="17"/>
      <c r="BK62" s="17"/>
      <c r="BL62" s="17"/>
      <c r="BM62" s="53">
        <f t="shared" si="57"/>
        <v>0</v>
      </c>
      <c r="BN62" s="110">
        <f t="shared" si="85"/>
        <v>0</v>
      </c>
      <c r="BO62" s="17"/>
      <c r="BP62" s="17"/>
      <c r="BQ62" s="17"/>
      <c r="BR62" s="17"/>
      <c r="BS62" s="150">
        <v>0</v>
      </c>
      <c r="BT62" s="85" t="e">
        <f>I62+R62+AA62+AJ62+AS62+BB62+BK62+#REF!+#REF!+#REF!+#REF!+#REF!</f>
        <v>#REF!</v>
      </c>
      <c r="BU62" s="107" t="e">
        <f>IF(#REF!&gt;=1,J62,I62)+IF(#REF!&gt;=2,S62,R62)+IF(#REF!&gt;=3,AB62,AA62)+IF(#REF!&gt;=4,AK62,AJ62)+IF(#REF!&gt;=5,AT62,AS62)+IF(#REF!&gt;=6,BC62,BB62)+IF(#REF!&gt;=7,BL62,BK62)+IF(#REF!&gt;=8,#REF!,#REF!)+IF(#REF!&gt;=9,#REF!,#REF!)+IF(#REF!&gt;=10,#REF!,#REF!)+IF(#REF!&gt;=11,#REF!,#REF!)+IF(#REF!&gt;=12,#REF!,#REF!)</f>
        <v>#REF!</v>
      </c>
      <c r="BV62" s="53" t="e">
        <f t="shared" si="58"/>
        <v>#REF!</v>
      </c>
      <c r="BW62" s="118" t="e">
        <f t="shared" si="86"/>
        <v>#REF!</v>
      </c>
      <c r="BX62" s="128"/>
    </row>
    <row r="63" spans="1:76" ht="15.75" hidden="1">
      <c r="A63" s="99" t="s">
        <v>87</v>
      </c>
      <c r="B63" s="12" t="s">
        <v>29</v>
      </c>
      <c r="C63" s="10" t="s">
        <v>32</v>
      </c>
      <c r="D63" s="17"/>
      <c r="E63" s="17"/>
      <c r="F63" s="17"/>
      <c r="G63" s="17"/>
      <c r="H63" s="17"/>
      <c r="I63" s="17"/>
      <c r="J63" s="17"/>
      <c r="K63" s="53">
        <f t="shared" si="0"/>
        <v>0</v>
      </c>
      <c r="L63" s="110">
        <f t="shared" si="23"/>
        <v>0</v>
      </c>
      <c r="M63" s="17"/>
      <c r="N63" s="17"/>
      <c r="O63" s="17"/>
      <c r="P63" s="17"/>
      <c r="Q63" s="17"/>
      <c r="R63" s="17"/>
      <c r="S63" s="17"/>
      <c r="T63" s="53">
        <f t="shared" si="47"/>
        <v>0</v>
      </c>
      <c r="U63" s="110">
        <f t="shared" si="75"/>
        <v>0</v>
      </c>
      <c r="V63" s="17"/>
      <c r="W63" s="17"/>
      <c r="X63" s="17"/>
      <c r="Y63" s="17"/>
      <c r="Z63" s="17"/>
      <c r="AA63" s="17"/>
      <c r="AB63" s="17"/>
      <c r="AC63" s="53">
        <f t="shared" si="49"/>
        <v>0</v>
      </c>
      <c r="AD63" s="110">
        <f t="shared" si="77"/>
        <v>0</v>
      </c>
      <c r="AE63" s="17"/>
      <c r="AF63" s="17"/>
      <c r="AG63" s="17"/>
      <c r="AH63" s="17"/>
      <c r="AI63" s="17"/>
      <c r="AJ63" s="17"/>
      <c r="AK63" s="17"/>
      <c r="AL63" s="53">
        <f t="shared" si="51"/>
        <v>0</v>
      </c>
      <c r="AM63" s="110">
        <f t="shared" si="79"/>
        <v>0</v>
      </c>
      <c r="AN63" s="17"/>
      <c r="AO63" s="17"/>
      <c r="AP63" s="17"/>
      <c r="AQ63" s="17"/>
      <c r="AR63" s="17"/>
      <c r="AS63" s="17"/>
      <c r="AT63" s="17"/>
      <c r="AU63" s="53">
        <f t="shared" si="53"/>
        <v>0</v>
      </c>
      <c r="AV63" s="110">
        <f t="shared" si="81"/>
        <v>0</v>
      </c>
      <c r="AW63" s="17"/>
      <c r="AX63" s="17"/>
      <c r="AY63" s="17"/>
      <c r="AZ63" s="17"/>
      <c r="BA63" s="17"/>
      <c r="BB63" s="130"/>
      <c r="BC63" s="17"/>
      <c r="BD63" s="53">
        <f t="shared" si="55"/>
        <v>0</v>
      </c>
      <c r="BE63" s="110">
        <f t="shared" si="83"/>
        <v>0</v>
      </c>
      <c r="BF63" s="17"/>
      <c r="BG63" s="17"/>
      <c r="BH63" s="17"/>
      <c r="BI63" s="17"/>
      <c r="BJ63" s="17"/>
      <c r="BK63" s="17"/>
      <c r="BL63" s="17"/>
      <c r="BM63" s="53">
        <f t="shared" si="57"/>
        <v>0</v>
      </c>
      <c r="BN63" s="110">
        <f t="shared" si="85"/>
        <v>0</v>
      </c>
      <c r="BO63" s="17"/>
      <c r="BP63" s="17"/>
      <c r="BQ63" s="17"/>
      <c r="BR63" s="17"/>
      <c r="BS63" s="150">
        <v>0</v>
      </c>
      <c r="BT63" s="85" t="e">
        <f>I63+R63+AA63+AJ63+AS63+BB63+BK63+#REF!+#REF!+#REF!+#REF!+#REF!</f>
        <v>#REF!</v>
      </c>
      <c r="BU63" s="107" t="e">
        <f>IF(#REF!&gt;=1,J63,I63)+IF(#REF!&gt;=2,S63,R63)+IF(#REF!&gt;=3,AB63,AA63)+IF(#REF!&gt;=4,AK63,AJ63)+IF(#REF!&gt;=5,AT63,AS63)+IF(#REF!&gt;=6,BC63,BB63)+IF(#REF!&gt;=7,BL63,BK63)+IF(#REF!&gt;=8,#REF!,#REF!)+IF(#REF!&gt;=9,#REF!,#REF!)+IF(#REF!&gt;=10,#REF!,#REF!)+IF(#REF!&gt;=11,#REF!,#REF!)+IF(#REF!&gt;=12,#REF!,#REF!)</f>
        <v>#REF!</v>
      </c>
      <c r="BV63" s="53" t="e">
        <f t="shared" si="58"/>
        <v>#REF!</v>
      </c>
      <c r="BW63" s="118" t="e">
        <f t="shared" si="86"/>
        <v>#REF!</v>
      </c>
      <c r="BX63" s="128"/>
    </row>
    <row r="64" spans="1:76" ht="15.75" hidden="1">
      <c r="A64" s="99" t="s">
        <v>261</v>
      </c>
      <c r="B64" s="12" t="s">
        <v>260</v>
      </c>
      <c r="C64" s="10" t="s">
        <v>32</v>
      </c>
      <c r="D64" s="17"/>
      <c r="E64" s="17"/>
      <c r="F64" s="17"/>
      <c r="G64" s="17"/>
      <c r="H64" s="17"/>
      <c r="I64" s="17"/>
      <c r="J64" s="17"/>
      <c r="K64" s="53">
        <f>J64-I64</f>
        <v>0</v>
      </c>
      <c r="L64" s="110">
        <f>IF(I64=0,0,K64/I64)</f>
        <v>0</v>
      </c>
      <c r="M64" s="17"/>
      <c r="N64" s="17"/>
      <c r="O64" s="17"/>
      <c r="P64" s="17"/>
      <c r="Q64" s="17"/>
      <c r="R64" s="17"/>
      <c r="S64" s="17"/>
      <c r="T64" s="53">
        <f t="shared" si="47"/>
        <v>0</v>
      </c>
      <c r="U64" s="110">
        <f t="shared" si="75"/>
        <v>0</v>
      </c>
      <c r="V64" s="17"/>
      <c r="W64" s="17"/>
      <c r="X64" s="17"/>
      <c r="Y64" s="17"/>
      <c r="Z64" s="17"/>
      <c r="AA64" s="17"/>
      <c r="AB64" s="17"/>
      <c r="AC64" s="53">
        <f t="shared" si="49"/>
        <v>0</v>
      </c>
      <c r="AD64" s="110">
        <f t="shared" si="77"/>
        <v>0</v>
      </c>
      <c r="AE64" s="17"/>
      <c r="AF64" s="17"/>
      <c r="AG64" s="17"/>
      <c r="AH64" s="17"/>
      <c r="AI64" s="17"/>
      <c r="AJ64" s="17"/>
      <c r="AK64" s="17"/>
      <c r="AL64" s="53">
        <f t="shared" si="51"/>
        <v>0</v>
      </c>
      <c r="AM64" s="110">
        <f t="shared" si="79"/>
        <v>0</v>
      </c>
      <c r="AN64" s="17"/>
      <c r="AO64" s="17"/>
      <c r="AP64" s="17"/>
      <c r="AQ64" s="17"/>
      <c r="AR64" s="17"/>
      <c r="AS64" s="17"/>
      <c r="AT64" s="17"/>
      <c r="AU64" s="53">
        <f t="shared" si="53"/>
        <v>0</v>
      </c>
      <c r="AV64" s="110">
        <f t="shared" si="81"/>
        <v>0</v>
      </c>
      <c r="AW64" s="17"/>
      <c r="AX64" s="17"/>
      <c r="AY64" s="17"/>
      <c r="AZ64" s="17"/>
      <c r="BA64" s="17"/>
      <c r="BB64" s="130"/>
      <c r="BC64" s="17"/>
      <c r="BD64" s="53">
        <f t="shared" si="55"/>
        <v>0</v>
      </c>
      <c r="BE64" s="110">
        <f t="shared" si="83"/>
        <v>0</v>
      </c>
      <c r="BF64" s="17"/>
      <c r="BG64" s="17"/>
      <c r="BH64" s="17"/>
      <c r="BI64" s="17"/>
      <c r="BJ64" s="17"/>
      <c r="BK64" s="17"/>
      <c r="BL64" s="17"/>
      <c r="BM64" s="53">
        <f t="shared" si="57"/>
        <v>0</v>
      </c>
      <c r="BN64" s="110">
        <f t="shared" si="85"/>
        <v>0</v>
      </c>
      <c r="BO64" s="17"/>
      <c r="BP64" s="17"/>
      <c r="BQ64" s="17"/>
      <c r="BR64" s="17"/>
      <c r="BS64" s="150">
        <v>0</v>
      </c>
      <c r="BT64" s="85" t="e">
        <f>I64+R64+AA64+AJ64+AS64+BB64+BK64+#REF!+#REF!+#REF!+#REF!+#REF!</f>
        <v>#REF!</v>
      </c>
      <c r="BU64" s="107" t="e">
        <f>IF(#REF!&gt;=1,J64,I64)+IF(#REF!&gt;=2,S64,R64)+IF(#REF!&gt;=3,AB64,AA64)+IF(#REF!&gt;=4,AK64,AJ64)+IF(#REF!&gt;=5,AT64,AS64)+IF(#REF!&gt;=6,BC64,BB64)+IF(#REF!&gt;=7,BL64,BK64)+IF(#REF!&gt;=8,#REF!,#REF!)+IF(#REF!&gt;=9,#REF!,#REF!)+IF(#REF!&gt;=10,#REF!,#REF!)+IF(#REF!&gt;=11,#REF!,#REF!)+IF(#REF!&gt;=12,#REF!,#REF!)</f>
        <v>#REF!</v>
      </c>
      <c r="BV64" s="53" t="e">
        <f>BU64-BT64</f>
        <v>#REF!</v>
      </c>
      <c r="BW64" s="118" t="e">
        <f>IF(BT64=0,0,BV64/BT64)</f>
        <v>#REF!</v>
      </c>
      <c r="BX64" s="128"/>
    </row>
    <row r="65" spans="1:76" ht="31.5" hidden="1">
      <c r="A65" s="99" t="s">
        <v>88</v>
      </c>
      <c r="B65" s="18" t="s">
        <v>89</v>
      </c>
      <c r="C65" s="31" t="s">
        <v>32</v>
      </c>
      <c r="D65" s="17"/>
      <c r="E65" s="17"/>
      <c r="F65" s="17"/>
      <c r="G65" s="17"/>
      <c r="H65" s="17"/>
      <c r="I65" s="17"/>
      <c r="J65" s="17"/>
      <c r="K65" s="53" t="s">
        <v>253</v>
      </c>
      <c r="L65" s="53" t="s">
        <v>253</v>
      </c>
      <c r="M65" s="17"/>
      <c r="N65" s="17"/>
      <c r="O65" s="17"/>
      <c r="P65" s="17"/>
      <c r="Q65" s="17"/>
      <c r="R65" s="17"/>
      <c r="S65" s="17"/>
      <c r="T65" s="53" t="s">
        <v>253</v>
      </c>
      <c r="U65" s="53" t="s">
        <v>253</v>
      </c>
      <c r="V65" s="17"/>
      <c r="W65" s="17"/>
      <c r="X65" s="17"/>
      <c r="Y65" s="17"/>
      <c r="Z65" s="17"/>
      <c r="AA65" s="17"/>
      <c r="AB65" s="17"/>
      <c r="AC65" s="53" t="s">
        <v>253</v>
      </c>
      <c r="AD65" s="53" t="s">
        <v>253</v>
      </c>
      <c r="AE65" s="17"/>
      <c r="AF65" s="17"/>
      <c r="AG65" s="17"/>
      <c r="AH65" s="17"/>
      <c r="AI65" s="17"/>
      <c r="AJ65" s="17"/>
      <c r="AK65" s="17"/>
      <c r="AL65" s="53" t="s">
        <v>253</v>
      </c>
      <c r="AM65" s="53" t="s">
        <v>253</v>
      </c>
      <c r="AN65" s="17"/>
      <c r="AO65" s="17"/>
      <c r="AP65" s="17"/>
      <c r="AQ65" s="17"/>
      <c r="AR65" s="17"/>
      <c r="AS65" s="17"/>
      <c r="AT65" s="17"/>
      <c r="AU65" s="53" t="s">
        <v>253</v>
      </c>
      <c r="AV65" s="53" t="s">
        <v>253</v>
      </c>
      <c r="AW65" s="17"/>
      <c r="AX65" s="17"/>
      <c r="AY65" s="17"/>
      <c r="AZ65" s="17"/>
      <c r="BA65" s="17"/>
      <c r="BB65" s="130"/>
      <c r="BC65" s="17"/>
      <c r="BD65" s="53" t="s">
        <v>253</v>
      </c>
      <c r="BE65" s="53" t="s">
        <v>253</v>
      </c>
      <c r="BF65" s="17"/>
      <c r="BG65" s="17"/>
      <c r="BH65" s="17"/>
      <c r="BI65" s="17"/>
      <c r="BJ65" s="17"/>
      <c r="BK65" s="17"/>
      <c r="BL65" s="17"/>
      <c r="BM65" s="53" t="s">
        <v>253</v>
      </c>
      <c r="BN65" s="53" t="s">
        <v>253</v>
      </c>
      <c r="BO65" s="17"/>
      <c r="BP65" s="17"/>
      <c r="BQ65" s="17"/>
      <c r="BR65" s="17"/>
      <c r="BS65" s="150">
        <v>0</v>
      </c>
      <c r="BT65" s="85" t="e">
        <f>I65+R65+AA65+AJ65+AS65+BB65+BK65+#REF!+#REF!+#REF!+#REF!+#REF!</f>
        <v>#REF!</v>
      </c>
      <c r="BU65" s="107" t="e">
        <f>IF(#REF!&gt;=1,J65,I65)+IF(#REF!&gt;=2,S65,R65)+IF(#REF!&gt;=3,AB65,AA65)+IF(#REF!&gt;=4,AK65,AJ65)+IF(#REF!&gt;=5,AT65,AS65)+IF(#REF!&gt;=6,BC65,BB65)+IF(#REF!&gt;=7,BL65,BK65)+IF(#REF!&gt;=8,#REF!,#REF!)+IF(#REF!&gt;=9,#REF!,#REF!)+IF(#REF!&gt;=10,#REF!,#REF!)+IF(#REF!&gt;=11,#REF!,#REF!)+IF(#REF!&gt;=12,#REF!,#REF!)</f>
        <v>#REF!</v>
      </c>
      <c r="BV65" s="53" t="s">
        <v>253</v>
      </c>
      <c r="BW65" s="84" t="s">
        <v>253</v>
      </c>
      <c r="BX65" s="128"/>
    </row>
    <row r="66" spans="1:76" ht="15.75" hidden="1">
      <c r="A66" s="99" t="s">
        <v>90</v>
      </c>
      <c r="B66" s="29" t="s">
        <v>51</v>
      </c>
      <c r="C66" s="10" t="s">
        <v>52</v>
      </c>
      <c r="D66" s="53">
        <f aca="true" t="shared" si="93" ref="D66:J66">D67+D68+D69+D70+D71</f>
        <v>0</v>
      </c>
      <c r="E66" s="53">
        <f t="shared" si="93"/>
        <v>0</v>
      </c>
      <c r="F66" s="53">
        <f t="shared" si="93"/>
        <v>0</v>
      </c>
      <c r="G66" s="53">
        <f t="shared" si="93"/>
        <v>0</v>
      </c>
      <c r="H66" s="53">
        <f>H67+H68+H69+H70+H71</f>
        <v>0</v>
      </c>
      <c r="I66" s="53">
        <f t="shared" si="93"/>
        <v>0</v>
      </c>
      <c r="J66" s="53">
        <f t="shared" si="93"/>
        <v>0</v>
      </c>
      <c r="K66" s="53">
        <f t="shared" si="0"/>
        <v>0</v>
      </c>
      <c r="L66" s="110">
        <f t="shared" si="23"/>
        <v>0</v>
      </c>
      <c r="M66" s="53">
        <f aca="true" t="shared" si="94" ref="M66:S66">M67+M68+M69+M70+M71</f>
        <v>0</v>
      </c>
      <c r="N66" s="53">
        <f t="shared" si="94"/>
        <v>0</v>
      </c>
      <c r="O66" s="53">
        <f t="shared" si="94"/>
        <v>0</v>
      </c>
      <c r="P66" s="53">
        <f t="shared" si="94"/>
        <v>0</v>
      </c>
      <c r="Q66" s="53">
        <f>Q67+Q68+Q69+Q70+Q71</f>
        <v>0</v>
      </c>
      <c r="R66" s="53">
        <f t="shared" si="94"/>
        <v>0</v>
      </c>
      <c r="S66" s="53">
        <f t="shared" si="94"/>
        <v>0</v>
      </c>
      <c r="T66" s="53">
        <f aca="true" t="shared" si="95" ref="T66:T81">S66-R66</f>
        <v>0</v>
      </c>
      <c r="U66" s="110">
        <f aca="true" t="shared" si="96" ref="U66:U77">IF(R66=0,0,T66/R66)</f>
        <v>0</v>
      </c>
      <c r="V66" s="53">
        <f aca="true" t="shared" si="97" ref="V66:AB66">V67+V68+V69+V70+V71</f>
        <v>0</v>
      </c>
      <c r="W66" s="53">
        <f t="shared" si="97"/>
        <v>0</v>
      </c>
      <c r="X66" s="53">
        <f t="shared" si="97"/>
        <v>0</v>
      </c>
      <c r="Y66" s="53">
        <f t="shared" si="97"/>
        <v>0</v>
      </c>
      <c r="Z66" s="53">
        <f>Z67+Z68+Z69+Z70+Z71</f>
        <v>0</v>
      </c>
      <c r="AA66" s="53">
        <f t="shared" si="97"/>
        <v>0</v>
      </c>
      <c r="AB66" s="53">
        <f t="shared" si="97"/>
        <v>0</v>
      </c>
      <c r="AC66" s="53">
        <f aca="true" t="shared" si="98" ref="AC66:AC81">AB66-AA66</f>
        <v>0</v>
      </c>
      <c r="AD66" s="110">
        <f aca="true" t="shared" si="99" ref="AD66:AD77">IF(AA66=0,0,AC66/AA66)</f>
        <v>0</v>
      </c>
      <c r="AE66" s="53">
        <f>AE67+AE68+AE69+AE70+AE71</f>
        <v>0</v>
      </c>
      <c r="AF66" s="53">
        <f>AF67+AF68+AF69+AF70+AF71</f>
        <v>0</v>
      </c>
      <c r="AG66" s="53">
        <f>AG67+AG68+AG69+AG70+AG71</f>
        <v>0</v>
      </c>
      <c r="AH66" s="53">
        <f>AH67+AH68+AH69+AH70+AH71</f>
        <v>0</v>
      </c>
      <c r="AI66" s="53">
        <f>AI67+AI68+AI69+AI70+AI71</f>
        <v>0</v>
      </c>
      <c r="AJ66" s="53">
        <v>0</v>
      </c>
      <c r="AK66" s="53">
        <f>AK67+AK68+AK69+AK70+AK71</f>
        <v>0</v>
      </c>
      <c r="AL66" s="53">
        <f aca="true" t="shared" si="100" ref="AL66:AL81">AK66-AJ66</f>
        <v>0</v>
      </c>
      <c r="AM66" s="110">
        <f aca="true" t="shared" si="101" ref="AM66:AM77">IF(AJ66=0,0,AL66/AJ66)</f>
        <v>0</v>
      </c>
      <c r="AN66" s="53">
        <f aca="true" t="shared" si="102" ref="AN66:AT66">AN67+AN68+AN69+AN70+AN71</f>
        <v>0</v>
      </c>
      <c r="AO66" s="53">
        <f t="shared" si="102"/>
        <v>0</v>
      </c>
      <c r="AP66" s="53">
        <f t="shared" si="102"/>
        <v>0</v>
      </c>
      <c r="AQ66" s="53">
        <f t="shared" si="102"/>
        <v>0</v>
      </c>
      <c r="AR66" s="53">
        <f>AR67+AR68+AR69+AR70+AR71</f>
        <v>0</v>
      </c>
      <c r="AS66" s="53">
        <f t="shared" si="102"/>
        <v>0</v>
      </c>
      <c r="AT66" s="53">
        <f t="shared" si="102"/>
        <v>0</v>
      </c>
      <c r="AU66" s="53">
        <f aca="true" t="shared" si="103" ref="AU66:AU81">AT66-AS66</f>
        <v>0</v>
      </c>
      <c r="AV66" s="110">
        <f aca="true" t="shared" si="104" ref="AV66:AV77">IF(AS66=0,0,AU66/AS66)</f>
        <v>0</v>
      </c>
      <c r="AW66" s="53">
        <f aca="true" t="shared" si="105" ref="AW66:BC66">AW67+AW68+AW69+AW70+AW71</f>
        <v>0</v>
      </c>
      <c r="AX66" s="53">
        <f t="shared" si="105"/>
        <v>0</v>
      </c>
      <c r="AY66" s="53">
        <f t="shared" si="105"/>
        <v>0</v>
      </c>
      <c r="AZ66" s="53">
        <f t="shared" si="105"/>
        <v>0</v>
      </c>
      <c r="BA66" s="53">
        <f>BA67+BA68+BA69+BA70+BA71</f>
        <v>0</v>
      </c>
      <c r="BB66" s="129">
        <f t="shared" si="105"/>
        <v>0</v>
      </c>
      <c r="BC66" s="53">
        <f t="shared" si="105"/>
        <v>0</v>
      </c>
      <c r="BD66" s="53">
        <f aca="true" t="shared" si="106" ref="BD66:BD81">BC66-BB66</f>
        <v>0</v>
      </c>
      <c r="BE66" s="110">
        <f aca="true" t="shared" si="107" ref="BE66:BE77">IF(BB66=0,0,BD66/BB66)</f>
        <v>0</v>
      </c>
      <c r="BF66" s="53">
        <f aca="true" t="shared" si="108" ref="BF66:BL66">BF67+BF68+BF69+BF70+BF71</f>
        <v>0</v>
      </c>
      <c r="BG66" s="53">
        <f t="shared" si="108"/>
        <v>0</v>
      </c>
      <c r="BH66" s="53">
        <f t="shared" si="108"/>
        <v>0</v>
      </c>
      <c r="BI66" s="53">
        <f t="shared" si="108"/>
        <v>0</v>
      </c>
      <c r="BJ66" s="53">
        <f>BJ67+BJ68+BJ69+BJ70+BJ71</f>
        <v>0</v>
      </c>
      <c r="BK66" s="53">
        <f t="shared" si="108"/>
        <v>0</v>
      </c>
      <c r="BL66" s="53">
        <f t="shared" si="108"/>
        <v>0</v>
      </c>
      <c r="BM66" s="53">
        <f aca="true" t="shared" si="109" ref="BM66:BM81">BL66-BK66</f>
        <v>0</v>
      </c>
      <c r="BN66" s="110">
        <f aca="true" t="shared" si="110" ref="BN66:BN77">IF(BK66=0,0,BM66/BK66)</f>
        <v>0</v>
      </c>
      <c r="BO66" s="53">
        <f>BO67+BO68+BO69+BO70+BO71</f>
        <v>0</v>
      </c>
      <c r="BP66" s="53">
        <f>BP67+BP68+BP69+BP70+BP71</f>
        <v>0</v>
      </c>
      <c r="BQ66" s="53">
        <f>BQ67+BQ68+BQ69+BQ70+BQ71</f>
        <v>0</v>
      </c>
      <c r="BR66" s="53">
        <f>BR67+BR68+BR69+BR70+BR71</f>
        <v>0</v>
      </c>
      <c r="BS66" s="53">
        <v>0</v>
      </c>
      <c r="BT66" s="53" t="e">
        <f>BT67+BT68+BT69+BT70+BT71</f>
        <v>#REF!</v>
      </c>
      <c r="BU66" s="53" t="e">
        <f>BU67+BU68+BU69+BU70+BU71</f>
        <v>#REF!</v>
      </c>
      <c r="BV66" s="53" t="e">
        <f aca="true" t="shared" si="111" ref="BV66:BV81">BU66-BT66</f>
        <v>#REF!</v>
      </c>
      <c r="BW66" s="118" t="e">
        <f aca="true" t="shared" si="112" ref="BW66:BW76">IF(BT66=0,0,BV66/BT66)</f>
        <v>#REF!</v>
      </c>
      <c r="BX66" s="128"/>
    </row>
    <row r="67" spans="1:76" ht="15.75" hidden="1">
      <c r="A67" s="99" t="s">
        <v>91</v>
      </c>
      <c r="B67" s="12" t="s">
        <v>23</v>
      </c>
      <c r="C67" s="10" t="s">
        <v>52</v>
      </c>
      <c r="D67" s="32"/>
      <c r="E67" s="32"/>
      <c r="F67" s="32"/>
      <c r="G67" s="32"/>
      <c r="H67" s="32"/>
      <c r="I67" s="32"/>
      <c r="J67" s="32"/>
      <c r="K67" s="54">
        <f t="shared" si="0"/>
        <v>0</v>
      </c>
      <c r="L67" s="111">
        <f t="shared" si="23"/>
        <v>0</v>
      </c>
      <c r="M67" s="32"/>
      <c r="N67" s="32"/>
      <c r="O67" s="32"/>
      <c r="P67" s="32"/>
      <c r="Q67" s="32"/>
      <c r="R67" s="32"/>
      <c r="S67" s="32"/>
      <c r="T67" s="54">
        <f t="shared" si="95"/>
        <v>0</v>
      </c>
      <c r="U67" s="111">
        <f t="shared" si="96"/>
        <v>0</v>
      </c>
      <c r="V67" s="32"/>
      <c r="W67" s="32"/>
      <c r="X67" s="32"/>
      <c r="Y67" s="32"/>
      <c r="Z67" s="32"/>
      <c r="AA67" s="32"/>
      <c r="AB67" s="32"/>
      <c r="AC67" s="54">
        <f t="shared" si="98"/>
        <v>0</v>
      </c>
      <c r="AD67" s="111">
        <f t="shared" si="99"/>
        <v>0</v>
      </c>
      <c r="AE67" s="32"/>
      <c r="AF67" s="32"/>
      <c r="AG67" s="32"/>
      <c r="AH67" s="32"/>
      <c r="AI67" s="32"/>
      <c r="AJ67" s="32"/>
      <c r="AK67" s="32"/>
      <c r="AL67" s="54">
        <f t="shared" si="100"/>
        <v>0</v>
      </c>
      <c r="AM67" s="111">
        <f t="shared" si="101"/>
        <v>0</v>
      </c>
      <c r="AN67" s="32"/>
      <c r="AO67" s="32"/>
      <c r="AP67" s="32"/>
      <c r="AQ67" s="32"/>
      <c r="AR67" s="32"/>
      <c r="AS67" s="32"/>
      <c r="AT67" s="32"/>
      <c r="AU67" s="54">
        <f t="shared" si="103"/>
        <v>0</v>
      </c>
      <c r="AV67" s="111">
        <f t="shared" si="104"/>
        <v>0</v>
      </c>
      <c r="AW67" s="32"/>
      <c r="AX67" s="32"/>
      <c r="AY67" s="32"/>
      <c r="AZ67" s="32"/>
      <c r="BA67" s="32"/>
      <c r="BB67" s="168"/>
      <c r="BC67" s="32"/>
      <c r="BD67" s="54">
        <f t="shared" si="106"/>
        <v>0</v>
      </c>
      <c r="BE67" s="111">
        <f t="shared" si="107"/>
        <v>0</v>
      </c>
      <c r="BF67" s="32"/>
      <c r="BG67" s="32"/>
      <c r="BH67" s="32"/>
      <c r="BI67" s="32"/>
      <c r="BJ67" s="32"/>
      <c r="BK67" s="32"/>
      <c r="BL67" s="32"/>
      <c r="BM67" s="54">
        <f t="shared" si="109"/>
        <v>0</v>
      </c>
      <c r="BN67" s="111">
        <f t="shared" si="110"/>
        <v>0</v>
      </c>
      <c r="BO67" s="32"/>
      <c r="BP67" s="32"/>
      <c r="BQ67" s="32"/>
      <c r="BR67" s="32"/>
      <c r="BS67" s="150">
        <v>0</v>
      </c>
      <c r="BT67" s="85" t="e">
        <f>I67+R67+AA67+AJ67+AS67+BB67+BK67+#REF!+#REF!+#REF!+#REF!+#REF!</f>
        <v>#REF!</v>
      </c>
      <c r="BU67" s="107" t="e">
        <f>IF(#REF!&gt;=1,J67,I67)+IF(#REF!&gt;=2,S67,R67)+IF(#REF!&gt;=3,AB67,AA67)+IF(#REF!&gt;=4,AK67,AJ67)+IF(#REF!&gt;=5,AT67,AS67)+IF(#REF!&gt;=6,BC67,BB67)+IF(#REF!&gt;=7,BL67,BK67)+IF(#REF!&gt;=8,#REF!,#REF!)+IF(#REF!&gt;=9,#REF!,#REF!)+IF(#REF!&gt;=10,#REF!,#REF!)+IF(#REF!&gt;=11,#REF!,#REF!)+IF(#REF!&gt;=12,#REF!,#REF!)</f>
        <v>#REF!</v>
      </c>
      <c r="BV67" s="54" t="e">
        <f t="shared" si="111"/>
        <v>#REF!</v>
      </c>
      <c r="BW67" s="119" t="e">
        <f t="shared" si="112"/>
        <v>#REF!</v>
      </c>
      <c r="BX67" s="128"/>
    </row>
    <row r="68" spans="1:76" ht="15.75" hidden="1">
      <c r="A68" s="99" t="s">
        <v>92</v>
      </c>
      <c r="B68" s="12" t="s">
        <v>79</v>
      </c>
      <c r="C68" s="10" t="s">
        <v>52</v>
      </c>
      <c r="D68" s="33"/>
      <c r="E68" s="33"/>
      <c r="F68" s="33"/>
      <c r="G68" s="33"/>
      <c r="H68" s="172"/>
      <c r="I68" s="33"/>
      <c r="J68" s="33"/>
      <c r="K68" s="54">
        <f t="shared" si="0"/>
        <v>0</v>
      </c>
      <c r="L68" s="111">
        <f t="shared" si="23"/>
        <v>0</v>
      </c>
      <c r="M68" s="33"/>
      <c r="N68" s="33"/>
      <c r="O68" s="33"/>
      <c r="P68" s="33"/>
      <c r="Q68" s="33"/>
      <c r="R68" s="33"/>
      <c r="S68" s="33"/>
      <c r="T68" s="54">
        <f t="shared" si="95"/>
        <v>0</v>
      </c>
      <c r="U68" s="111">
        <f t="shared" si="96"/>
        <v>0</v>
      </c>
      <c r="V68" s="33"/>
      <c r="W68" s="33"/>
      <c r="X68" s="33"/>
      <c r="Y68" s="33"/>
      <c r="Z68" s="33"/>
      <c r="AA68" s="33"/>
      <c r="AB68" s="33"/>
      <c r="AC68" s="54">
        <f t="shared" si="98"/>
        <v>0</v>
      </c>
      <c r="AD68" s="111">
        <f t="shared" si="99"/>
        <v>0</v>
      </c>
      <c r="AE68" s="33"/>
      <c r="AF68" s="33"/>
      <c r="AG68" s="33"/>
      <c r="AH68" s="33"/>
      <c r="AI68" s="33"/>
      <c r="AJ68" s="33"/>
      <c r="AK68" s="33"/>
      <c r="AL68" s="54">
        <f t="shared" si="100"/>
        <v>0</v>
      </c>
      <c r="AM68" s="111">
        <f t="shared" si="101"/>
        <v>0</v>
      </c>
      <c r="AN68" s="33"/>
      <c r="AO68" s="33"/>
      <c r="AP68" s="33"/>
      <c r="AQ68" s="33"/>
      <c r="AR68" s="33"/>
      <c r="AS68" s="33"/>
      <c r="AT68" s="33"/>
      <c r="AU68" s="54">
        <f t="shared" si="103"/>
        <v>0</v>
      </c>
      <c r="AV68" s="111">
        <f t="shared" si="104"/>
        <v>0</v>
      </c>
      <c r="AW68" s="33"/>
      <c r="AX68" s="33"/>
      <c r="AY68" s="33"/>
      <c r="AZ68" s="33"/>
      <c r="BA68" s="33"/>
      <c r="BB68" s="169"/>
      <c r="BC68" s="33"/>
      <c r="BD68" s="54">
        <f t="shared" si="106"/>
        <v>0</v>
      </c>
      <c r="BE68" s="111">
        <f t="shared" si="107"/>
        <v>0</v>
      </c>
      <c r="BF68" s="33"/>
      <c r="BG68" s="33"/>
      <c r="BH68" s="33"/>
      <c r="BI68" s="33"/>
      <c r="BJ68" s="33"/>
      <c r="BK68" s="33"/>
      <c r="BL68" s="33"/>
      <c r="BM68" s="54">
        <f t="shared" si="109"/>
        <v>0</v>
      </c>
      <c r="BN68" s="111">
        <f t="shared" si="110"/>
        <v>0</v>
      </c>
      <c r="BO68" s="33"/>
      <c r="BP68" s="33"/>
      <c r="BQ68" s="33"/>
      <c r="BR68" s="33"/>
      <c r="BS68" s="150">
        <v>0</v>
      </c>
      <c r="BT68" s="85" t="e">
        <f>I68+R68+AA68+AJ68+AS68+BB68+BK68+#REF!+#REF!+#REF!+#REF!+#REF!</f>
        <v>#REF!</v>
      </c>
      <c r="BU68" s="107" t="e">
        <f>IF(#REF!&gt;=1,J68,I68)+IF(#REF!&gt;=2,S68,R68)+IF(#REF!&gt;=3,AB68,AA68)+IF(#REF!&gt;=4,AK68,AJ68)+IF(#REF!&gt;=5,AT68,AS68)+IF(#REF!&gt;=6,BC68,BB68)+IF(#REF!&gt;=7,BL68,BK68)+IF(#REF!&gt;=8,#REF!,#REF!)+IF(#REF!&gt;=9,#REF!,#REF!)+IF(#REF!&gt;=10,#REF!,#REF!)+IF(#REF!&gt;=11,#REF!,#REF!)+IF(#REF!&gt;=12,#REF!,#REF!)</f>
        <v>#REF!</v>
      </c>
      <c r="BV68" s="54" t="e">
        <f t="shared" si="111"/>
        <v>#REF!</v>
      </c>
      <c r="BW68" s="119" t="e">
        <f t="shared" si="112"/>
        <v>#REF!</v>
      </c>
      <c r="BX68" s="128"/>
    </row>
    <row r="69" spans="1:76" ht="15.75" hidden="1">
      <c r="A69" s="99" t="s">
        <v>93</v>
      </c>
      <c r="B69" s="12" t="s">
        <v>27</v>
      </c>
      <c r="C69" s="10" t="s">
        <v>52</v>
      </c>
      <c r="D69" s="33"/>
      <c r="E69" s="33"/>
      <c r="F69" s="33"/>
      <c r="G69" s="33"/>
      <c r="H69" s="172"/>
      <c r="I69" s="33"/>
      <c r="J69" s="33"/>
      <c r="K69" s="54">
        <f t="shared" si="0"/>
        <v>0</v>
      </c>
      <c r="L69" s="111">
        <f t="shared" si="23"/>
        <v>0</v>
      </c>
      <c r="M69" s="33"/>
      <c r="N69" s="33"/>
      <c r="O69" s="33"/>
      <c r="P69" s="33"/>
      <c r="Q69" s="33"/>
      <c r="R69" s="33"/>
      <c r="S69" s="33"/>
      <c r="T69" s="54">
        <f t="shared" si="95"/>
        <v>0</v>
      </c>
      <c r="U69" s="111">
        <f t="shared" si="96"/>
        <v>0</v>
      </c>
      <c r="V69" s="33"/>
      <c r="W69" s="33"/>
      <c r="X69" s="33"/>
      <c r="Y69" s="33"/>
      <c r="Z69" s="33"/>
      <c r="AA69" s="33"/>
      <c r="AB69" s="33"/>
      <c r="AC69" s="54">
        <f t="shared" si="98"/>
        <v>0</v>
      </c>
      <c r="AD69" s="111">
        <f t="shared" si="99"/>
        <v>0</v>
      </c>
      <c r="AE69" s="33"/>
      <c r="AF69" s="33"/>
      <c r="AG69" s="33"/>
      <c r="AH69" s="33"/>
      <c r="AI69" s="33"/>
      <c r="AJ69" s="33"/>
      <c r="AK69" s="33"/>
      <c r="AL69" s="54">
        <f t="shared" si="100"/>
        <v>0</v>
      </c>
      <c r="AM69" s="111">
        <f t="shared" si="101"/>
        <v>0</v>
      </c>
      <c r="AN69" s="33"/>
      <c r="AO69" s="33"/>
      <c r="AP69" s="33"/>
      <c r="AQ69" s="33"/>
      <c r="AR69" s="33"/>
      <c r="AS69" s="33"/>
      <c r="AT69" s="33"/>
      <c r="AU69" s="54">
        <f t="shared" si="103"/>
        <v>0</v>
      </c>
      <c r="AV69" s="111">
        <f t="shared" si="104"/>
        <v>0</v>
      </c>
      <c r="AW69" s="33"/>
      <c r="AX69" s="33"/>
      <c r="AY69" s="33"/>
      <c r="AZ69" s="33"/>
      <c r="BA69" s="33"/>
      <c r="BB69" s="169"/>
      <c r="BC69" s="33"/>
      <c r="BD69" s="54">
        <f t="shared" si="106"/>
        <v>0</v>
      </c>
      <c r="BE69" s="111">
        <f t="shared" si="107"/>
        <v>0</v>
      </c>
      <c r="BF69" s="33"/>
      <c r="BG69" s="33"/>
      <c r="BH69" s="33"/>
      <c r="BI69" s="33"/>
      <c r="BJ69" s="33"/>
      <c r="BK69" s="33"/>
      <c r="BL69" s="33"/>
      <c r="BM69" s="54">
        <f t="shared" si="109"/>
        <v>0</v>
      </c>
      <c r="BN69" s="111">
        <f t="shared" si="110"/>
        <v>0</v>
      </c>
      <c r="BO69" s="33"/>
      <c r="BP69" s="33"/>
      <c r="BQ69" s="33"/>
      <c r="BR69" s="33"/>
      <c r="BS69" s="150">
        <v>0</v>
      </c>
      <c r="BT69" s="85" t="e">
        <f>I69+R69+AA69+AJ69+AS69+BB69+BK69+#REF!+#REF!+#REF!+#REF!+#REF!</f>
        <v>#REF!</v>
      </c>
      <c r="BU69" s="107" t="e">
        <f>IF(#REF!&gt;=1,J69,I69)+IF(#REF!&gt;=2,S69,R69)+IF(#REF!&gt;=3,AB69,AA69)+IF(#REF!&gt;=4,AK69,AJ69)+IF(#REF!&gt;=5,AT69,AS69)+IF(#REF!&gt;=6,BC69,BB69)+IF(#REF!&gt;=7,BL69,BK69)+IF(#REF!&gt;=8,#REF!,#REF!)+IF(#REF!&gt;=9,#REF!,#REF!)+IF(#REF!&gt;=10,#REF!,#REF!)+IF(#REF!&gt;=11,#REF!,#REF!)+IF(#REF!&gt;=12,#REF!,#REF!)</f>
        <v>#REF!</v>
      </c>
      <c r="BV69" s="54" t="e">
        <f t="shared" si="111"/>
        <v>#REF!</v>
      </c>
      <c r="BW69" s="119" t="e">
        <f t="shared" si="112"/>
        <v>#REF!</v>
      </c>
      <c r="BX69" s="128"/>
    </row>
    <row r="70" spans="1:76" ht="15.75" hidden="1">
      <c r="A70" s="99" t="s">
        <v>94</v>
      </c>
      <c r="B70" s="12" t="s">
        <v>29</v>
      </c>
      <c r="C70" s="10" t="s">
        <v>52</v>
      </c>
      <c r="D70" s="17"/>
      <c r="E70" s="17"/>
      <c r="F70" s="17"/>
      <c r="G70" s="17"/>
      <c r="H70" s="17"/>
      <c r="I70" s="17"/>
      <c r="J70" s="17"/>
      <c r="K70" s="53">
        <f t="shared" si="0"/>
        <v>0</v>
      </c>
      <c r="L70" s="110">
        <f t="shared" si="23"/>
        <v>0</v>
      </c>
      <c r="M70" s="17"/>
      <c r="N70" s="17"/>
      <c r="O70" s="17"/>
      <c r="P70" s="17"/>
      <c r="Q70" s="17"/>
      <c r="R70" s="17"/>
      <c r="S70" s="17"/>
      <c r="T70" s="53">
        <f t="shared" si="95"/>
        <v>0</v>
      </c>
      <c r="U70" s="110">
        <f t="shared" si="96"/>
        <v>0</v>
      </c>
      <c r="V70" s="17"/>
      <c r="W70" s="17"/>
      <c r="X70" s="17"/>
      <c r="Y70" s="17"/>
      <c r="Z70" s="17"/>
      <c r="AA70" s="17"/>
      <c r="AB70" s="17"/>
      <c r="AC70" s="53">
        <f t="shared" si="98"/>
        <v>0</v>
      </c>
      <c r="AD70" s="110">
        <f t="shared" si="99"/>
        <v>0</v>
      </c>
      <c r="AE70" s="17"/>
      <c r="AF70" s="17"/>
      <c r="AG70" s="17"/>
      <c r="AH70" s="17"/>
      <c r="AI70" s="17"/>
      <c r="AJ70" s="17"/>
      <c r="AK70" s="17"/>
      <c r="AL70" s="53">
        <f t="shared" si="100"/>
        <v>0</v>
      </c>
      <c r="AM70" s="110">
        <f t="shared" si="101"/>
        <v>0</v>
      </c>
      <c r="AN70" s="17"/>
      <c r="AO70" s="17"/>
      <c r="AP70" s="17"/>
      <c r="AQ70" s="17"/>
      <c r="AR70" s="17"/>
      <c r="AS70" s="17"/>
      <c r="AT70" s="17"/>
      <c r="AU70" s="53">
        <f t="shared" si="103"/>
        <v>0</v>
      </c>
      <c r="AV70" s="110">
        <f t="shared" si="104"/>
        <v>0</v>
      </c>
      <c r="AW70" s="17"/>
      <c r="AX70" s="17"/>
      <c r="AY70" s="17"/>
      <c r="AZ70" s="17"/>
      <c r="BA70" s="17"/>
      <c r="BB70" s="130"/>
      <c r="BC70" s="17"/>
      <c r="BD70" s="53">
        <f t="shared" si="106"/>
        <v>0</v>
      </c>
      <c r="BE70" s="110">
        <f t="shared" si="107"/>
        <v>0</v>
      </c>
      <c r="BF70" s="17"/>
      <c r="BG70" s="17"/>
      <c r="BH70" s="17"/>
      <c r="BI70" s="17"/>
      <c r="BJ70" s="17"/>
      <c r="BK70" s="17"/>
      <c r="BL70" s="17"/>
      <c r="BM70" s="53">
        <f t="shared" si="109"/>
        <v>0</v>
      </c>
      <c r="BN70" s="110">
        <f t="shared" si="110"/>
        <v>0</v>
      </c>
      <c r="BO70" s="17"/>
      <c r="BP70" s="17"/>
      <c r="BQ70" s="17"/>
      <c r="BR70" s="17"/>
      <c r="BS70" s="150">
        <v>0</v>
      </c>
      <c r="BT70" s="85" t="e">
        <f>I70+R70+AA70+AJ70+AS70+BB70+BK70+#REF!+#REF!+#REF!+#REF!+#REF!</f>
        <v>#REF!</v>
      </c>
      <c r="BU70" s="107" t="e">
        <f>IF(#REF!&gt;=1,J70,I70)+IF(#REF!&gt;=2,S70,R70)+IF(#REF!&gt;=3,AB70,AA70)+IF(#REF!&gt;=4,AK70,AJ70)+IF(#REF!&gt;=5,AT70,AS70)+IF(#REF!&gt;=6,BC70,BB70)+IF(#REF!&gt;=7,BL70,BK70)+IF(#REF!&gt;=8,#REF!,#REF!)+IF(#REF!&gt;=9,#REF!,#REF!)+IF(#REF!&gt;=10,#REF!,#REF!)+IF(#REF!&gt;=11,#REF!,#REF!)+IF(#REF!&gt;=12,#REF!,#REF!)</f>
        <v>#REF!</v>
      </c>
      <c r="BV70" s="53" t="e">
        <f t="shared" si="111"/>
        <v>#REF!</v>
      </c>
      <c r="BW70" s="118" t="e">
        <f t="shared" si="112"/>
        <v>#REF!</v>
      </c>
      <c r="BX70" s="128"/>
    </row>
    <row r="71" spans="1:76" ht="15.75" hidden="1">
      <c r="A71" s="99" t="s">
        <v>95</v>
      </c>
      <c r="B71" s="12" t="s">
        <v>260</v>
      </c>
      <c r="C71" s="10" t="s">
        <v>52</v>
      </c>
      <c r="D71" s="17"/>
      <c r="E71" s="17"/>
      <c r="F71" s="17"/>
      <c r="G71" s="17"/>
      <c r="H71" s="17"/>
      <c r="I71" s="17"/>
      <c r="J71" s="17"/>
      <c r="K71" s="53">
        <f>J71-I71</f>
        <v>0</v>
      </c>
      <c r="L71" s="110">
        <f>IF(I71=0,0,K71/I71)</f>
        <v>0</v>
      </c>
      <c r="M71" s="17"/>
      <c r="N71" s="17"/>
      <c r="O71" s="17"/>
      <c r="P71" s="17"/>
      <c r="Q71" s="17"/>
      <c r="R71" s="17"/>
      <c r="S71" s="17"/>
      <c r="T71" s="53">
        <f t="shared" si="95"/>
        <v>0</v>
      </c>
      <c r="U71" s="110">
        <f t="shared" si="96"/>
        <v>0</v>
      </c>
      <c r="V71" s="17"/>
      <c r="W71" s="17"/>
      <c r="X71" s="17"/>
      <c r="Y71" s="17"/>
      <c r="Z71" s="17"/>
      <c r="AA71" s="17"/>
      <c r="AB71" s="17"/>
      <c r="AC71" s="53">
        <f t="shared" si="98"/>
        <v>0</v>
      </c>
      <c r="AD71" s="110">
        <f t="shared" si="99"/>
        <v>0</v>
      </c>
      <c r="AE71" s="17"/>
      <c r="AF71" s="17"/>
      <c r="AG71" s="17"/>
      <c r="AH71" s="17"/>
      <c r="AI71" s="17"/>
      <c r="AJ71" s="17"/>
      <c r="AK71" s="17"/>
      <c r="AL71" s="53">
        <f t="shared" si="100"/>
        <v>0</v>
      </c>
      <c r="AM71" s="110">
        <f t="shared" si="101"/>
        <v>0</v>
      </c>
      <c r="AN71" s="17"/>
      <c r="AO71" s="17"/>
      <c r="AP71" s="17"/>
      <c r="AQ71" s="17"/>
      <c r="AR71" s="17"/>
      <c r="AS71" s="17"/>
      <c r="AT71" s="17"/>
      <c r="AU71" s="53">
        <f t="shared" si="103"/>
        <v>0</v>
      </c>
      <c r="AV71" s="110">
        <f t="shared" si="104"/>
        <v>0</v>
      </c>
      <c r="AW71" s="17"/>
      <c r="AX71" s="17"/>
      <c r="AY71" s="17"/>
      <c r="AZ71" s="17"/>
      <c r="BA71" s="17"/>
      <c r="BB71" s="130"/>
      <c r="BC71" s="17"/>
      <c r="BD71" s="53">
        <f t="shared" si="106"/>
        <v>0</v>
      </c>
      <c r="BE71" s="110">
        <f t="shared" si="107"/>
        <v>0</v>
      </c>
      <c r="BF71" s="17"/>
      <c r="BG71" s="17"/>
      <c r="BH71" s="17"/>
      <c r="BI71" s="17"/>
      <c r="BJ71" s="17"/>
      <c r="BK71" s="17"/>
      <c r="BL71" s="17"/>
      <c r="BM71" s="53">
        <f t="shared" si="109"/>
        <v>0</v>
      </c>
      <c r="BN71" s="110">
        <f t="shared" si="110"/>
        <v>0</v>
      </c>
      <c r="BO71" s="17"/>
      <c r="BP71" s="17"/>
      <c r="BQ71" s="17"/>
      <c r="BR71" s="17"/>
      <c r="BS71" s="150">
        <v>0</v>
      </c>
      <c r="BT71" s="85" t="e">
        <f>I71+R71+AA71+AJ71+AS71+BB71+BK71+#REF!+#REF!+#REF!+#REF!+#REF!</f>
        <v>#REF!</v>
      </c>
      <c r="BU71" s="107" t="e">
        <f>IF(#REF!&gt;=1,J71,I71)+IF(#REF!&gt;=2,S71,R71)+IF(#REF!&gt;=3,AB71,AA71)+IF(#REF!&gt;=4,AK71,AJ71)+IF(#REF!&gt;=5,AT71,AS71)+IF(#REF!&gt;=6,BC71,BB71)+IF(#REF!&gt;=7,BL71,BK71)+IF(#REF!&gt;=8,#REF!,#REF!)+IF(#REF!&gt;=9,#REF!,#REF!)+IF(#REF!&gt;=10,#REF!,#REF!)+IF(#REF!&gt;=11,#REF!,#REF!)+IF(#REF!&gt;=12,#REF!,#REF!)</f>
        <v>#REF!</v>
      </c>
      <c r="BV71" s="53" t="e">
        <f>BU71-BT71</f>
        <v>#REF!</v>
      </c>
      <c r="BW71" s="118" t="e">
        <f>IF(BT71=0,0,BV71/BT71)</f>
        <v>#REF!</v>
      </c>
      <c r="BX71" s="128"/>
    </row>
    <row r="72" spans="1:76" ht="31.5" hidden="1">
      <c r="A72" s="99" t="s">
        <v>95</v>
      </c>
      <c r="B72" s="30" t="s">
        <v>96</v>
      </c>
      <c r="C72" s="10" t="s">
        <v>52</v>
      </c>
      <c r="D72" s="53">
        <f aca="true" t="shared" si="113" ref="D72:J72">D73+D74+D75+D76+D77</f>
        <v>0</v>
      </c>
      <c r="E72" s="53">
        <f t="shared" si="113"/>
        <v>0</v>
      </c>
      <c r="F72" s="53">
        <f t="shared" si="113"/>
        <v>0</v>
      </c>
      <c r="G72" s="53">
        <f t="shared" si="113"/>
        <v>0</v>
      </c>
      <c r="H72" s="53">
        <f>H73+H74+H75+H76+H77</f>
        <v>0</v>
      </c>
      <c r="I72" s="53">
        <f t="shared" si="113"/>
        <v>0</v>
      </c>
      <c r="J72" s="53">
        <f t="shared" si="113"/>
        <v>0</v>
      </c>
      <c r="K72" s="53">
        <f t="shared" si="0"/>
        <v>0</v>
      </c>
      <c r="L72" s="110">
        <f t="shared" si="23"/>
        <v>0</v>
      </c>
      <c r="M72" s="53">
        <f aca="true" t="shared" si="114" ref="M72:S72">M73+M74+M75+M76+M77</f>
        <v>0</v>
      </c>
      <c r="N72" s="53">
        <f t="shared" si="114"/>
        <v>0</v>
      </c>
      <c r="O72" s="53">
        <f t="shared" si="114"/>
        <v>0</v>
      </c>
      <c r="P72" s="53">
        <f t="shared" si="114"/>
        <v>0</v>
      </c>
      <c r="Q72" s="53">
        <f>Q73+Q74+Q75+Q76+Q77</f>
        <v>0</v>
      </c>
      <c r="R72" s="53">
        <f t="shared" si="114"/>
        <v>0</v>
      </c>
      <c r="S72" s="53">
        <f t="shared" si="114"/>
        <v>0</v>
      </c>
      <c r="T72" s="53">
        <f t="shared" si="95"/>
        <v>0</v>
      </c>
      <c r="U72" s="110">
        <f t="shared" si="96"/>
        <v>0</v>
      </c>
      <c r="V72" s="53">
        <f aca="true" t="shared" si="115" ref="V72:AB72">V73+V74+V75+V76+V77</f>
        <v>0</v>
      </c>
      <c r="W72" s="53">
        <f t="shared" si="115"/>
        <v>0</v>
      </c>
      <c r="X72" s="53">
        <f t="shared" si="115"/>
        <v>0</v>
      </c>
      <c r="Y72" s="53">
        <f t="shared" si="115"/>
        <v>0</v>
      </c>
      <c r="Z72" s="53">
        <f>Z73+Z74+Z75+Z76+Z77</f>
        <v>0</v>
      </c>
      <c r="AA72" s="53">
        <f t="shared" si="115"/>
        <v>0</v>
      </c>
      <c r="AB72" s="53">
        <f t="shared" si="115"/>
        <v>0</v>
      </c>
      <c r="AC72" s="53">
        <f t="shared" si="98"/>
        <v>0</v>
      </c>
      <c r="AD72" s="110">
        <f t="shared" si="99"/>
        <v>0</v>
      </c>
      <c r="AE72" s="53">
        <f>AE73+AE74+AE75+AE76+AE77</f>
        <v>0</v>
      </c>
      <c r="AF72" s="53">
        <f>AF73+AF74+AF75+AF76+AF77</f>
        <v>0</v>
      </c>
      <c r="AG72" s="53">
        <f>AG73+AG74+AG75+AG76+AG77</f>
        <v>0</v>
      </c>
      <c r="AH72" s="53">
        <f>AH73+AH74+AH75+AH76+AH77</f>
        <v>0</v>
      </c>
      <c r="AI72" s="53">
        <f>AI73+AI74+AI75+AI76+AI77</f>
        <v>0</v>
      </c>
      <c r="AJ72" s="53">
        <v>0</v>
      </c>
      <c r="AK72" s="53">
        <f>AK73+AK74+AK75+AK76+AK77</f>
        <v>0</v>
      </c>
      <c r="AL72" s="53">
        <f t="shared" si="100"/>
        <v>0</v>
      </c>
      <c r="AM72" s="110">
        <f t="shared" si="101"/>
        <v>0</v>
      </c>
      <c r="AN72" s="53">
        <f aca="true" t="shared" si="116" ref="AN72:AT72">AN73+AN74+AN75+AN76+AN77</f>
        <v>0</v>
      </c>
      <c r="AO72" s="53">
        <f t="shared" si="116"/>
        <v>0</v>
      </c>
      <c r="AP72" s="53">
        <f t="shared" si="116"/>
        <v>0</v>
      </c>
      <c r="AQ72" s="53">
        <f t="shared" si="116"/>
        <v>0</v>
      </c>
      <c r="AR72" s="53">
        <f>AR73+AR74+AR75+AR76+AR77</f>
        <v>0</v>
      </c>
      <c r="AS72" s="53">
        <f t="shared" si="116"/>
        <v>0</v>
      </c>
      <c r="AT72" s="53">
        <f t="shared" si="116"/>
        <v>0</v>
      </c>
      <c r="AU72" s="53">
        <f t="shared" si="103"/>
        <v>0</v>
      </c>
      <c r="AV72" s="110">
        <f t="shared" si="104"/>
        <v>0</v>
      </c>
      <c r="AW72" s="53">
        <f aca="true" t="shared" si="117" ref="AW72:BC72">AW73+AW74+AW75+AW76+AW77</f>
        <v>0</v>
      </c>
      <c r="AX72" s="53">
        <f t="shared" si="117"/>
        <v>0</v>
      </c>
      <c r="AY72" s="53">
        <f t="shared" si="117"/>
        <v>0</v>
      </c>
      <c r="AZ72" s="53">
        <f t="shared" si="117"/>
        <v>0</v>
      </c>
      <c r="BA72" s="53">
        <f>BA73+BA74+BA75+BA76+BA77</f>
        <v>0</v>
      </c>
      <c r="BB72" s="129">
        <f t="shared" si="117"/>
        <v>0</v>
      </c>
      <c r="BC72" s="53">
        <f t="shared" si="117"/>
        <v>0</v>
      </c>
      <c r="BD72" s="53">
        <f t="shared" si="106"/>
        <v>0</v>
      </c>
      <c r="BE72" s="110">
        <f t="shared" si="107"/>
        <v>0</v>
      </c>
      <c r="BF72" s="53">
        <f aca="true" t="shared" si="118" ref="BF72:BL72">BF73+BF74+BF75+BF76+BF77</f>
        <v>0</v>
      </c>
      <c r="BG72" s="53">
        <f t="shared" si="118"/>
        <v>0</v>
      </c>
      <c r="BH72" s="53">
        <f t="shared" si="118"/>
        <v>0</v>
      </c>
      <c r="BI72" s="53">
        <f t="shared" si="118"/>
        <v>0</v>
      </c>
      <c r="BJ72" s="53">
        <f>BJ73+BJ74+BJ75+BJ76+BJ77</f>
        <v>0</v>
      </c>
      <c r="BK72" s="53">
        <f t="shared" si="118"/>
        <v>0</v>
      </c>
      <c r="BL72" s="53">
        <f t="shared" si="118"/>
        <v>0</v>
      </c>
      <c r="BM72" s="53">
        <f t="shared" si="109"/>
        <v>0</v>
      </c>
      <c r="BN72" s="110">
        <f t="shared" si="110"/>
        <v>0</v>
      </c>
      <c r="BO72" s="53">
        <f>BO73+BO74+BO75+BO76+BO77</f>
        <v>0</v>
      </c>
      <c r="BP72" s="53">
        <f>BP73+BP74+BP75+BP76+BP77</f>
        <v>0</v>
      </c>
      <c r="BQ72" s="53">
        <f>BQ73+BQ74+BQ75+BQ76+BQ77</f>
        <v>0</v>
      </c>
      <c r="BR72" s="53">
        <f>BR73+BR74+BR75+BR76+BR77</f>
        <v>0</v>
      </c>
      <c r="BS72" s="53">
        <v>0</v>
      </c>
      <c r="BT72" s="53" t="e">
        <f>BT73+BT74+BT75+BT76+BT77</f>
        <v>#REF!</v>
      </c>
      <c r="BU72" s="53" t="e">
        <f>BU73+BU74+BU75+BU76+BU77</f>
        <v>#REF!</v>
      </c>
      <c r="BV72" s="53" t="e">
        <f t="shared" si="111"/>
        <v>#REF!</v>
      </c>
      <c r="BW72" s="118" t="e">
        <f t="shared" si="112"/>
        <v>#REF!</v>
      </c>
      <c r="BX72" s="128"/>
    </row>
    <row r="73" spans="1:76" ht="15.75" hidden="1">
      <c r="A73" s="99" t="s">
        <v>97</v>
      </c>
      <c r="B73" s="12" t="s">
        <v>23</v>
      </c>
      <c r="C73" s="10" t="s">
        <v>52</v>
      </c>
      <c r="D73" s="32"/>
      <c r="E73" s="32"/>
      <c r="F73" s="32"/>
      <c r="G73" s="32"/>
      <c r="H73" s="32"/>
      <c r="I73" s="32"/>
      <c r="J73" s="32"/>
      <c r="K73" s="54">
        <f t="shared" si="0"/>
        <v>0</v>
      </c>
      <c r="L73" s="111">
        <f t="shared" si="23"/>
        <v>0</v>
      </c>
      <c r="M73" s="32"/>
      <c r="N73" s="32"/>
      <c r="O73" s="32"/>
      <c r="P73" s="32"/>
      <c r="Q73" s="32"/>
      <c r="R73" s="32"/>
      <c r="S73" s="32"/>
      <c r="T73" s="54">
        <f t="shared" si="95"/>
        <v>0</v>
      </c>
      <c r="U73" s="111">
        <f t="shared" si="96"/>
        <v>0</v>
      </c>
      <c r="V73" s="32"/>
      <c r="W73" s="32"/>
      <c r="X73" s="32"/>
      <c r="Y73" s="32"/>
      <c r="Z73" s="32"/>
      <c r="AA73" s="32"/>
      <c r="AB73" s="32"/>
      <c r="AC73" s="54">
        <f t="shared" si="98"/>
        <v>0</v>
      </c>
      <c r="AD73" s="111">
        <f t="shared" si="99"/>
        <v>0</v>
      </c>
      <c r="AE73" s="32"/>
      <c r="AF73" s="32"/>
      <c r="AG73" s="32"/>
      <c r="AH73" s="32"/>
      <c r="AI73" s="32"/>
      <c r="AJ73" s="32"/>
      <c r="AK73" s="32"/>
      <c r="AL73" s="54">
        <f t="shared" si="100"/>
        <v>0</v>
      </c>
      <c r="AM73" s="111">
        <f t="shared" si="101"/>
        <v>0</v>
      </c>
      <c r="AN73" s="32"/>
      <c r="AO73" s="32"/>
      <c r="AP73" s="32"/>
      <c r="AQ73" s="32"/>
      <c r="AR73" s="32"/>
      <c r="AS73" s="32"/>
      <c r="AT73" s="32"/>
      <c r="AU73" s="54">
        <f t="shared" si="103"/>
        <v>0</v>
      </c>
      <c r="AV73" s="111">
        <f t="shared" si="104"/>
        <v>0</v>
      </c>
      <c r="AW73" s="32"/>
      <c r="AX73" s="32"/>
      <c r="AY73" s="32"/>
      <c r="AZ73" s="32"/>
      <c r="BA73" s="32"/>
      <c r="BB73" s="168"/>
      <c r="BC73" s="32"/>
      <c r="BD73" s="54">
        <f t="shared" si="106"/>
        <v>0</v>
      </c>
      <c r="BE73" s="111">
        <f t="shared" si="107"/>
        <v>0</v>
      </c>
      <c r="BF73" s="32"/>
      <c r="BG73" s="32"/>
      <c r="BH73" s="32"/>
      <c r="BI73" s="32"/>
      <c r="BJ73" s="32"/>
      <c r="BK73" s="32"/>
      <c r="BL73" s="32"/>
      <c r="BM73" s="54">
        <f t="shared" si="109"/>
        <v>0</v>
      </c>
      <c r="BN73" s="111">
        <f t="shared" si="110"/>
        <v>0</v>
      </c>
      <c r="BO73" s="32"/>
      <c r="BP73" s="32"/>
      <c r="BQ73" s="32"/>
      <c r="BR73" s="32"/>
      <c r="BS73" s="150">
        <v>0</v>
      </c>
      <c r="BT73" s="85" t="e">
        <f>I73+R73+AA73+AJ73+AS73+BB73+BK73+#REF!+#REF!+#REF!+#REF!+#REF!</f>
        <v>#REF!</v>
      </c>
      <c r="BU73" s="107" t="e">
        <f>IF(#REF!&gt;=1,J73,I73)+IF(#REF!&gt;=2,S73,R73)+IF(#REF!&gt;=3,AB73,AA73)+IF(#REF!&gt;=4,AK73,AJ73)+IF(#REF!&gt;=5,AT73,AS73)+IF(#REF!&gt;=6,BC73,BB73)+IF(#REF!&gt;=7,BL73,BK73)+IF(#REF!&gt;=8,#REF!,#REF!)+IF(#REF!&gt;=9,#REF!,#REF!)+IF(#REF!&gt;=10,#REF!,#REF!)+IF(#REF!&gt;=11,#REF!,#REF!)+IF(#REF!&gt;=12,#REF!,#REF!)</f>
        <v>#REF!</v>
      </c>
      <c r="BV73" s="54" t="e">
        <f t="shared" si="111"/>
        <v>#REF!</v>
      </c>
      <c r="BW73" s="119" t="e">
        <f t="shared" si="112"/>
        <v>#REF!</v>
      </c>
      <c r="BX73" s="128"/>
    </row>
    <row r="74" spans="1:76" ht="15.75" hidden="1">
      <c r="A74" s="99" t="s">
        <v>98</v>
      </c>
      <c r="B74" s="12" t="s">
        <v>79</v>
      </c>
      <c r="C74" s="10" t="s">
        <v>52</v>
      </c>
      <c r="D74" s="33"/>
      <c r="E74" s="33"/>
      <c r="F74" s="33"/>
      <c r="G74" s="33"/>
      <c r="H74" s="172"/>
      <c r="I74" s="33"/>
      <c r="J74" s="33"/>
      <c r="K74" s="54">
        <f t="shared" si="0"/>
        <v>0</v>
      </c>
      <c r="L74" s="111">
        <f t="shared" si="23"/>
        <v>0</v>
      </c>
      <c r="M74" s="33"/>
      <c r="N74" s="33"/>
      <c r="O74" s="33"/>
      <c r="P74" s="33"/>
      <c r="Q74" s="33"/>
      <c r="R74" s="33"/>
      <c r="S74" s="33"/>
      <c r="T74" s="54">
        <f t="shared" si="95"/>
        <v>0</v>
      </c>
      <c r="U74" s="111">
        <f t="shared" si="96"/>
        <v>0</v>
      </c>
      <c r="V74" s="33"/>
      <c r="W74" s="33"/>
      <c r="X74" s="33"/>
      <c r="Y74" s="33"/>
      <c r="Z74" s="33"/>
      <c r="AA74" s="33"/>
      <c r="AB74" s="33"/>
      <c r="AC74" s="54">
        <f t="shared" si="98"/>
        <v>0</v>
      </c>
      <c r="AD74" s="111">
        <f t="shared" si="99"/>
        <v>0</v>
      </c>
      <c r="AE74" s="33"/>
      <c r="AF74" s="33"/>
      <c r="AG74" s="33"/>
      <c r="AH74" s="33"/>
      <c r="AI74" s="33"/>
      <c r="AJ74" s="33"/>
      <c r="AK74" s="33"/>
      <c r="AL74" s="54">
        <f t="shared" si="100"/>
        <v>0</v>
      </c>
      <c r="AM74" s="111">
        <f t="shared" si="101"/>
        <v>0</v>
      </c>
      <c r="AN74" s="33"/>
      <c r="AO74" s="33"/>
      <c r="AP74" s="33"/>
      <c r="AQ74" s="33"/>
      <c r="AR74" s="33"/>
      <c r="AS74" s="33"/>
      <c r="AT74" s="33"/>
      <c r="AU74" s="54">
        <f t="shared" si="103"/>
        <v>0</v>
      </c>
      <c r="AV74" s="111">
        <f t="shared" si="104"/>
        <v>0</v>
      </c>
      <c r="AW74" s="33"/>
      <c r="AX74" s="33"/>
      <c r="AY74" s="33"/>
      <c r="AZ74" s="33"/>
      <c r="BA74" s="33"/>
      <c r="BB74" s="169"/>
      <c r="BC74" s="33"/>
      <c r="BD74" s="54">
        <f t="shared" si="106"/>
        <v>0</v>
      </c>
      <c r="BE74" s="111">
        <f t="shared" si="107"/>
        <v>0</v>
      </c>
      <c r="BF74" s="33"/>
      <c r="BG74" s="33"/>
      <c r="BH74" s="33"/>
      <c r="BI74" s="33"/>
      <c r="BJ74" s="33"/>
      <c r="BK74" s="33"/>
      <c r="BL74" s="33"/>
      <c r="BM74" s="54">
        <f t="shared" si="109"/>
        <v>0</v>
      </c>
      <c r="BN74" s="111">
        <f t="shared" si="110"/>
        <v>0</v>
      </c>
      <c r="BO74" s="33"/>
      <c r="BP74" s="33"/>
      <c r="BQ74" s="33"/>
      <c r="BR74" s="33"/>
      <c r="BS74" s="150">
        <v>0</v>
      </c>
      <c r="BT74" s="85" t="e">
        <f>I74+R74+AA74+AJ74+AS74+BB74+BK74+#REF!+#REF!+#REF!+#REF!+#REF!</f>
        <v>#REF!</v>
      </c>
      <c r="BU74" s="107" t="e">
        <f>IF(#REF!&gt;=1,J74,I74)+IF(#REF!&gt;=2,S74,R74)+IF(#REF!&gt;=3,AB74,AA74)+IF(#REF!&gt;=4,AK74,AJ74)+IF(#REF!&gt;=5,AT74,AS74)+IF(#REF!&gt;=6,BC74,BB74)+IF(#REF!&gt;=7,BL74,BK74)+IF(#REF!&gt;=8,#REF!,#REF!)+IF(#REF!&gt;=9,#REF!,#REF!)+IF(#REF!&gt;=10,#REF!,#REF!)+IF(#REF!&gt;=11,#REF!,#REF!)+IF(#REF!&gt;=12,#REF!,#REF!)</f>
        <v>#REF!</v>
      </c>
      <c r="BV74" s="54" t="e">
        <f t="shared" si="111"/>
        <v>#REF!</v>
      </c>
      <c r="BW74" s="119" t="e">
        <f t="shared" si="112"/>
        <v>#REF!</v>
      </c>
      <c r="BX74" s="128"/>
    </row>
    <row r="75" spans="1:76" ht="15.75" hidden="1">
      <c r="A75" s="99" t="s">
        <v>99</v>
      </c>
      <c r="B75" s="12" t="s">
        <v>27</v>
      </c>
      <c r="C75" s="10" t="s">
        <v>52</v>
      </c>
      <c r="D75" s="33"/>
      <c r="E75" s="33"/>
      <c r="F75" s="33"/>
      <c r="G75" s="33"/>
      <c r="H75" s="172"/>
      <c r="I75" s="33"/>
      <c r="J75" s="33"/>
      <c r="K75" s="54">
        <f t="shared" si="0"/>
        <v>0</v>
      </c>
      <c r="L75" s="111">
        <f t="shared" si="23"/>
        <v>0</v>
      </c>
      <c r="M75" s="33"/>
      <c r="N75" s="33"/>
      <c r="O75" s="33"/>
      <c r="P75" s="33"/>
      <c r="Q75" s="33"/>
      <c r="R75" s="33"/>
      <c r="S75" s="33"/>
      <c r="T75" s="54">
        <f t="shared" si="95"/>
        <v>0</v>
      </c>
      <c r="U75" s="111">
        <f t="shared" si="96"/>
        <v>0</v>
      </c>
      <c r="V75" s="33"/>
      <c r="W75" s="33"/>
      <c r="X75" s="33"/>
      <c r="Y75" s="33"/>
      <c r="Z75" s="33"/>
      <c r="AA75" s="33"/>
      <c r="AB75" s="33"/>
      <c r="AC75" s="54">
        <f t="shared" si="98"/>
        <v>0</v>
      </c>
      <c r="AD75" s="111">
        <f t="shared" si="99"/>
        <v>0</v>
      </c>
      <c r="AE75" s="33"/>
      <c r="AF75" s="33"/>
      <c r="AG75" s="33"/>
      <c r="AH75" s="33"/>
      <c r="AI75" s="33"/>
      <c r="AJ75" s="33"/>
      <c r="AK75" s="33"/>
      <c r="AL75" s="54">
        <f t="shared" si="100"/>
        <v>0</v>
      </c>
      <c r="AM75" s="111">
        <f t="shared" si="101"/>
        <v>0</v>
      </c>
      <c r="AN75" s="33"/>
      <c r="AO75" s="33"/>
      <c r="AP75" s="33"/>
      <c r="AQ75" s="33"/>
      <c r="AR75" s="33"/>
      <c r="AS75" s="33"/>
      <c r="AT75" s="33"/>
      <c r="AU75" s="54">
        <f t="shared" si="103"/>
        <v>0</v>
      </c>
      <c r="AV75" s="111">
        <f t="shared" si="104"/>
        <v>0</v>
      </c>
      <c r="AW75" s="33"/>
      <c r="AX75" s="33"/>
      <c r="AY75" s="33"/>
      <c r="AZ75" s="33"/>
      <c r="BA75" s="33"/>
      <c r="BB75" s="169"/>
      <c r="BC75" s="33"/>
      <c r="BD75" s="54">
        <f t="shared" si="106"/>
        <v>0</v>
      </c>
      <c r="BE75" s="111">
        <f t="shared" si="107"/>
        <v>0</v>
      </c>
      <c r="BF75" s="33"/>
      <c r="BG75" s="33"/>
      <c r="BH75" s="33"/>
      <c r="BI75" s="33"/>
      <c r="BJ75" s="33"/>
      <c r="BK75" s="33"/>
      <c r="BL75" s="33"/>
      <c r="BM75" s="54">
        <f t="shared" si="109"/>
        <v>0</v>
      </c>
      <c r="BN75" s="111">
        <f t="shared" si="110"/>
        <v>0</v>
      </c>
      <c r="BO75" s="33"/>
      <c r="BP75" s="33"/>
      <c r="BQ75" s="33"/>
      <c r="BR75" s="33"/>
      <c r="BS75" s="150">
        <v>0</v>
      </c>
      <c r="BT75" s="85" t="e">
        <f>I75+R75+AA75+AJ75+AS75+BB75+BK75+#REF!+#REF!+#REF!+#REF!+#REF!</f>
        <v>#REF!</v>
      </c>
      <c r="BU75" s="107" t="e">
        <f>IF(#REF!&gt;=1,J75,I75)+IF(#REF!&gt;=2,S75,R75)+IF(#REF!&gt;=3,AB75,AA75)+IF(#REF!&gt;=4,AK75,AJ75)+IF(#REF!&gt;=5,AT75,AS75)+IF(#REF!&gt;=6,BC75,BB75)+IF(#REF!&gt;=7,BL75,BK75)+IF(#REF!&gt;=8,#REF!,#REF!)+IF(#REF!&gt;=9,#REF!,#REF!)+IF(#REF!&gt;=10,#REF!,#REF!)+IF(#REF!&gt;=11,#REF!,#REF!)+IF(#REF!&gt;=12,#REF!,#REF!)</f>
        <v>#REF!</v>
      </c>
      <c r="BV75" s="54" t="e">
        <f t="shared" si="111"/>
        <v>#REF!</v>
      </c>
      <c r="BW75" s="119" t="e">
        <f t="shared" si="112"/>
        <v>#REF!</v>
      </c>
      <c r="BX75" s="128"/>
    </row>
    <row r="76" spans="1:76" ht="15.75" hidden="1">
      <c r="A76" s="99" t="s">
        <v>100</v>
      </c>
      <c r="B76" s="12" t="s">
        <v>29</v>
      </c>
      <c r="C76" s="10" t="s">
        <v>52</v>
      </c>
      <c r="D76" s="17"/>
      <c r="E76" s="17"/>
      <c r="F76" s="17"/>
      <c r="G76" s="17"/>
      <c r="H76" s="17"/>
      <c r="I76" s="17"/>
      <c r="J76" s="17"/>
      <c r="K76" s="53">
        <f t="shared" si="0"/>
        <v>0</v>
      </c>
      <c r="L76" s="110">
        <f t="shared" si="23"/>
        <v>0</v>
      </c>
      <c r="M76" s="17"/>
      <c r="N76" s="17"/>
      <c r="O76" s="17"/>
      <c r="P76" s="17"/>
      <c r="Q76" s="17"/>
      <c r="R76" s="17"/>
      <c r="S76" s="17"/>
      <c r="T76" s="53">
        <f t="shared" si="95"/>
        <v>0</v>
      </c>
      <c r="U76" s="110">
        <f t="shared" si="96"/>
        <v>0</v>
      </c>
      <c r="V76" s="17"/>
      <c r="W76" s="17"/>
      <c r="X76" s="17"/>
      <c r="Y76" s="17"/>
      <c r="Z76" s="17"/>
      <c r="AA76" s="17"/>
      <c r="AB76" s="17"/>
      <c r="AC76" s="53">
        <f t="shared" si="98"/>
        <v>0</v>
      </c>
      <c r="AD76" s="110">
        <f t="shared" si="99"/>
        <v>0</v>
      </c>
      <c r="AE76" s="17"/>
      <c r="AF76" s="17"/>
      <c r="AG76" s="17"/>
      <c r="AH76" s="17"/>
      <c r="AI76" s="17"/>
      <c r="AJ76" s="17"/>
      <c r="AK76" s="17"/>
      <c r="AL76" s="53">
        <f t="shared" si="100"/>
        <v>0</v>
      </c>
      <c r="AM76" s="110">
        <f t="shared" si="101"/>
        <v>0</v>
      </c>
      <c r="AN76" s="17"/>
      <c r="AO76" s="17"/>
      <c r="AP76" s="17"/>
      <c r="AQ76" s="17"/>
      <c r="AR76" s="17"/>
      <c r="AS76" s="17"/>
      <c r="AT76" s="17"/>
      <c r="AU76" s="53">
        <f t="shared" si="103"/>
        <v>0</v>
      </c>
      <c r="AV76" s="110">
        <f t="shared" si="104"/>
        <v>0</v>
      </c>
      <c r="AW76" s="17"/>
      <c r="AX76" s="17"/>
      <c r="AY76" s="17"/>
      <c r="AZ76" s="17"/>
      <c r="BA76" s="17"/>
      <c r="BB76" s="130"/>
      <c r="BC76" s="17"/>
      <c r="BD76" s="53">
        <f t="shared" si="106"/>
        <v>0</v>
      </c>
      <c r="BE76" s="110">
        <f t="shared" si="107"/>
        <v>0</v>
      </c>
      <c r="BF76" s="17"/>
      <c r="BG76" s="17"/>
      <c r="BH76" s="17"/>
      <c r="BI76" s="17"/>
      <c r="BJ76" s="17"/>
      <c r="BK76" s="17"/>
      <c r="BL76" s="17"/>
      <c r="BM76" s="53">
        <f t="shared" si="109"/>
        <v>0</v>
      </c>
      <c r="BN76" s="110">
        <f t="shared" si="110"/>
        <v>0</v>
      </c>
      <c r="BO76" s="17"/>
      <c r="BP76" s="17"/>
      <c r="BQ76" s="17"/>
      <c r="BR76" s="17"/>
      <c r="BS76" s="150">
        <v>0</v>
      </c>
      <c r="BT76" s="85" t="e">
        <f>I76+R76+AA76+AJ76+AS76+BB76+BK76+#REF!+#REF!+#REF!+#REF!+#REF!</f>
        <v>#REF!</v>
      </c>
      <c r="BU76" s="107" t="e">
        <f>IF(#REF!&gt;=1,J76,I76)+IF(#REF!&gt;=2,S76,R76)+IF(#REF!&gt;=3,AB76,AA76)+IF(#REF!&gt;=4,AK76,AJ76)+IF(#REF!&gt;=5,AT76,AS76)+IF(#REF!&gt;=6,BC76,BB76)+IF(#REF!&gt;=7,BL76,BK76)+IF(#REF!&gt;=8,#REF!,#REF!)+IF(#REF!&gt;=9,#REF!,#REF!)+IF(#REF!&gt;=10,#REF!,#REF!)+IF(#REF!&gt;=11,#REF!,#REF!)+IF(#REF!&gt;=12,#REF!,#REF!)</f>
        <v>#REF!</v>
      </c>
      <c r="BV76" s="53" t="e">
        <f t="shared" si="111"/>
        <v>#REF!</v>
      </c>
      <c r="BW76" s="118" t="e">
        <f t="shared" si="112"/>
        <v>#REF!</v>
      </c>
      <c r="BX76" s="128"/>
    </row>
    <row r="77" spans="1:76" ht="15.75" hidden="1">
      <c r="A77" s="99" t="s">
        <v>262</v>
      </c>
      <c r="B77" s="12" t="s">
        <v>260</v>
      </c>
      <c r="C77" s="10" t="s">
        <v>52</v>
      </c>
      <c r="D77" s="17"/>
      <c r="E77" s="17"/>
      <c r="F77" s="17"/>
      <c r="G77" s="17"/>
      <c r="H77" s="17"/>
      <c r="I77" s="17"/>
      <c r="J77" s="17"/>
      <c r="K77" s="53">
        <f>J77-I77</f>
        <v>0</v>
      </c>
      <c r="L77" s="110">
        <f>IF(I77=0,0,K77/I77)</f>
        <v>0</v>
      </c>
      <c r="M77" s="17"/>
      <c r="N77" s="17"/>
      <c r="O77" s="17"/>
      <c r="P77" s="17"/>
      <c r="Q77" s="17"/>
      <c r="R77" s="17"/>
      <c r="S77" s="17"/>
      <c r="T77" s="53">
        <f t="shared" si="95"/>
        <v>0</v>
      </c>
      <c r="U77" s="110">
        <f t="shared" si="96"/>
        <v>0</v>
      </c>
      <c r="V77" s="17"/>
      <c r="W77" s="17"/>
      <c r="X77" s="17"/>
      <c r="Y77" s="17"/>
      <c r="Z77" s="17"/>
      <c r="AA77" s="17"/>
      <c r="AB77" s="17"/>
      <c r="AC77" s="53">
        <f t="shared" si="98"/>
        <v>0</v>
      </c>
      <c r="AD77" s="110">
        <f t="shared" si="99"/>
        <v>0</v>
      </c>
      <c r="AE77" s="17"/>
      <c r="AF77" s="17"/>
      <c r="AG77" s="17"/>
      <c r="AH77" s="17"/>
      <c r="AI77" s="17"/>
      <c r="AJ77" s="17"/>
      <c r="AK77" s="17"/>
      <c r="AL77" s="53">
        <f t="shared" si="100"/>
        <v>0</v>
      </c>
      <c r="AM77" s="110">
        <f t="shared" si="101"/>
        <v>0</v>
      </c>
      <c r="AN77" s="17"/>
      <c r="AO77" s="17"/>
      <c r="AP77" s="17"/>
      <c r="AQ77" s="17"/>
      <c r="AR77" s="17"/>
      <c r="AS77" s="17"/>
      <c r="AT77" s="17"/>
      <c r="AU77" s="53">
        <f t="shared" si="103"/>
        <v>0</v>
      </c>
      <c r="AV77" s="110">
        <f t="shared" si="104"/>
        <v>0</v>
      </c>
      <c r="AW77" s="17"/>
      <c r="AX77" s="17"/>
      <c r="AY77" s="17"/>
      <c r="AZ77" s="17"/>
      <c r="BA77" s="17"/>
      <c r="BB77" s="130"/>
      <c r="BC77" s="17"/>
      <c r="BD77" s="53">
        <f t="shared" si="106"/>
        <v>0</v>
      </c>
      <c r="BE77" s="110">
        <f t="shared" si="107"/>
        <v>0</v>
      </c>
      <c r="BF77" s="17"/>
      <c r="BG77" s="17"/>
      <c r="BH77" s="17"/>
      <c r="BI77" s="17"/>
      <c r="BJ77" s="17"/>
      <c r="BK77" s="17"/>
      <c r="BL77" s="17"/>
      <c r="BM77" s="53">
        <f t="shared" si="109"/>
        <v>0</v>
      </c>
      <c r="BN77" s="110">
        <f t="shared" si="110"/>
        <v>0</v>
      </c>
      <c r="BO77" s="17"/>
      <c r="BP77" s="17"/>
      <c r="BQ77" s="17"/>
      <c r="BR77" s="17"/>
      <c r="BS77" s="150">
        <v>0</v>
      </c>
      <c r="BT77" s="85" t="e">
        <f>I77+R77+AA77+AJ77+AS77+BB77+BK77+#REF!+#REF!+#REF!+#REF!+#REF!</f>
        <v>#REF!</v>
      </c>
      <c r="BU77" s="107" t="e">
        <f>IF(#REF!&gt;=1,J77,I77)+IF(#REF!&gt;=2,S77,R77)+IF(#REF!&gt;=3,AB77,AA77)+IF(#REF!&gt;=4,AK77,AJ77)+IF(#REF!&gt;=5,AT77,AS77)+IF(#REF!&gt;=6,BC77,BB77)+IF(#REF!&gt;=7,BL77,BK77)+IF(#REF!&gt;=8,#REF!,#REF!)+IF(#REF!&gt;=9,#REF!,#REF!)+IF(#REF!&gt;=10,#REF!,#REF!)+IF(#REF!&gt;=11,#REF!,#REF!)+IF(#REF!&gt;=12,#REF!,#REF!)</f>
        <v>#REF!</v>
      </c>
      <c r="BV77" s="53" t="e">
        <f>BU77-BT77</f>
        <v>#REF!</v>
      </c>
      <c r="BW77" s="118" t="e">
        <f>IF(BT77=0,0,BV77/BT77)</f>
        <v>#REF!</v>
      </c>
      <c r="BX77" s="128"/>
    </row>
    <row r="78" spans="1:76" ht="15.75">
      <c r="A78" s="99" t="s">
        <v>101</v>
      </c>
      <c r="B78" s="198" t="s">
        <v>57</v>
      </c>
      <c r="C78" s="24" t="s">
        <v>32</v>
      </c>
      <c r="D78" s="53">
        <f aca="true" t="shared" si="119" ref="D78:J78">D41-D49-D53</f>
        <v>3752.2920160000067</v>
      </c>
      <c r="E78" s="53">
        <f t="shared" si="119"/>
        <v>6419.1106</v>
      </c>
      <c r="F78" s="53">
        <f t="shared" si="119"/>
        <v>4332.216999999997</v>
      </c>
      <c r="G78" s="53">
        <f t="shared" si="119"/>
        <v>4921.7980000000025</v>
      </c>
      <c r="H78" s="53">
        <f>H41-H49-H53</f>
        <v>4867.542000000001</v>
      </c>
      <c r="I78" s="53">
        <f t="shared" si="119"/>
        <v>4873.830000000002</v>
      </c>
      <c r="J78" s="129">
        <f t="shared" si="119"/>
        <v>4425.25</v>
      </c>
      <c r="K78" s="53">
        <f t="shared" si="0"/>
        <v>-448.58000000000175</v>
      </c>
      <c r="L78" s="53" t="s">
        <v>253</v>
      </c>
      <c r="M78" s="53">
        <f aca="true" t="shared" si="120" ref="M78:S78">M41-M49-M53</f>
        <v>2087.6245999999956</v>
      </c>
      <c r="N78" s="53">
        <f t="shared" si="120"/>
        <v>586.234000000004</v>
      </c>
      <c r="O78" s="53">
        <f t="shared" si="120"/>
        <v>2084.0179999999964</v>
      </c>
      <c r="P78" s="53">
        <f t="shared" si="120"/>
        <v>3213.4030000000057</v>
      </c>
      <c r="Q78" s="53">
        <f>Q41-Q49-Q53</f>
        <v>1948.9619999999923</v>
      </c>
      <c r="R78" s="53">
        <f t="shared" si="120"/>
        <v>3219.7090000000026</v>
      </c>
      <c r="S78" s="129">
        <f t="shared" si="120"/>
        <v>2976.7049999999945</v>
      </c>
      <c r="T78" s="53">
        <f t="shared" si="95"/>
        <v>-243.0040000000081</v>
      </c>
      <c r="U78" s="53" t="s">
        <v>253</v>
      </c>
      <c r="V78" s="53">
        <f aca="true" t="shared" si="121" ref="V78:AB78">V41-V49-V53</f>
        <v>6015.164999999994</v>
      </c>
      <c r="W78" s="53">
        <f t="shared" si="121"/>
        <v>5564.520000000004</v>
      </c>
      <c r="X78" s="53">
        <f t="shared" si="121"/>
        <v>6509.695000000007</v>
      </c>
      <c r="Y78" s="53">
        <f t="shared" si="121"/>
        <v>6960.38700000001</v>
      </c>
      <c r="Z78" s="53">
        <f>Z41-Z49-Z53</f>
        <v>6550.061999999998</v>
      </c>
      <c r="AA78" s="129">
        <f t="shared" si="121"/>
        <v>6966.7850000000035</v>
      </c>
      <c r="AB78" s="129">
        <f t="shared" si="121"/>
        <v>5864.904000000002</v>
      </c>
      <c r="AC78" s="53">
        <f t="shared" si="98"/>
        <v>-1101.8810000000012</v>
      </c>
      <c r="AD78" s="53" t="s">
        <v>253</v>
      </c>
      <c r="AE78" s="53">
        <f aca="true" t="shared" si="122" ref="AE78:AK78">AE41-AE49-AE53</f>
        <v>3135.1730000000025</v>
      </c>
      <c r="AF78" s="53">
        <f t="shared" si="122"/>
        <v>2768.3859999999986</v>
      </c>
      <c r="AG78" s="129">
        <f t="shared" si="122"/>
        <v>2647.3369999999923</v>
      </c>
      <c r="AH78" s="129">
        <f t="shared" si="122"/>
        <v>2127.8150000000023</v>
      </c>
      <c r="AI78" s="129">
        <f>AI41-AI49-AI53</f>
        <v>2689.8429999999935</v>
      </c>
      <c r="AJ78" s="129">
        <f t="shared" si="122"/>
        <v>2685.428</v>
      </c>
      <c r="AK78" s="129">
        <f t="shared" si="122"/>
        <v>2812.029999999999</v>
      </c>
      <c r="AL78" s="129">
        <f t="shared" si="100"/>
        <v>126.60199999999895</v>
      </c>
      <c r="AM78" s="53" t="s">
        <v>253</v>
      </c>
      <c r="AN78" s="53">
        <f aca="true" t="shared" si="123" ref="AN78:AT78">AN41-AN49-AN53</f>
        <v>3765.986600000004</v>
      </c>
      <c r="AO78" s="53">
        <f t="shared" si="123"/>
        <v>2581.8430000000008</v>
      </c>
      <c r="AP78" s="53">
        <f t="shared" si="123"/>
        <v>3064.5840000000026</v>
      </c>
      <c r="AQ78" s="53">
        <f t="shared" si="123"/>
        <v>2980.2090000000026</v>
      </c>
      <c r="AR78" s="53">
        <f>AR41-AR49-AR53</f>
        <v>2791.411</v>
      </c>
      <c r="AS78" s="53">
        <f t="shared" si="123"/>
        <v>2986.7779999999984</v>
      </c>
      <c r="AT78" s="129">
        <f t="shared" si="123"/>
        <v>3571.8619999999937</v>
      </c>
      <c r="AU78" s="53">
        <f t="shared" si="103"/>
        <v>585.0839999999953</v>
      </c>
      <c r="AV78" s="53" t="s">
        <v>253</v>
      </c>
      <c r="AW78" s="53">
        <f aca="true" t="shared" si="124" ref="AW78:BC78">AW41-AW49-AW53</f>
        <v>992.349000000002</v>
      </c>
      <c r="AX78" s="53">
        <f t="shared" si="124"/>
        <v>-526.1489999999976</v>
      </c>
      <c r="AY78" s="53">
        <f t="shared" si="124"/>
        <v>13.16799999999057</v>
      </c>
      <c r="AZ78" s="53">
        <f t="shared" si="124"/>
        <v>1310.8090000000084</v>
      </c>
      <c r="BA78" s="53">
        <f>BA41-BA49-BA53</f>
        <v>1339.104999999996</v>
      </c>
      <c r="BB78" s="129">
        <f t="shared" si="124"/>
        <v>1342.1050000000032</v>
      </c>
      <c r="BC78" s="129">
        <f t="shared" si="124"/>
        <v>1075.2180000000008</v>
      </c>
      <c r="BD78" s="129">
        <f t="shared" si="106"/>
        <v>-266.88700000000244</v>
      </c>
      <c r="BE78" s="53" t="s">
        <v>253</v>
      </c>
      <c r="BF78" s="53">
        <f aca="true" t="shared" si="125" ref="BF78:BL78">BF41-BF49-BF53</f>
        <v>3490.7781999999934</v>
      </c>
      <c r="BG78" s="53">
        <f t="shared" si="125"/>
        <v>5320.675000000003</v>
      </c>
      <c r="BH78" s="53">
        <f t="shared" si="125"/>
        <v>5749.821999999993</v>
      </c>
      <c r="BI78" s="53">
        <f t="shared" si="125"/>
        <v>5708.3369999999995</v>
      </c>
      <c r="BJ78" s="53">
        <f>BJ41-BJ49-BJ53</f>
        <v>5759</v>
      </c>
      <c r="BK78" s="129">
        <f t="shared" si="125"/>
        <v>4672.3369999999995</v>
      </c>
      <c r="BL78" s="129">
        <f t="shared" si="125"/>
        <v>5288.254000000008</v>
      </c>
      <c r="BM78" s="53">
        <f t="shared" si="109"/>
        <v>615.9170000000086</v>
      </c>
      <c r="BN78" s="53" t="s">
        <v>253</v>
      </c>
      <c r="BO78" s="53">
        <f>BO41-BO49-BO53</f>
        <v>2658.0390000000043</v>
      </c>
      <c r="BP78" s="53">
        <f>BP41-BP49-BP53</f>
        <v>3940.438999999991</v>
      </c>
      <c r="BQ78" s="53">
        <f>BQ41-BQ49-BQ53</f>
        <v>3019.856000000007</v>
      </c>
      <c r="BR78" s="53">
        <f>BR41-BR49-BR53</f>
        <v>2214.964</v>
      </c>
      <c r="BS78" s="129">
        <v>49546.044999999984</v>
      </c>
      <c r="BT78" s="85" t="e">
        <f>BT41-BT49-BT53</f>
        <v>#REF!</v>
      </c>
      <c r="BU78" s="53">
        <v>52742</v>
      </c>
      <c r="BV78" s="53" t="e">
        <f t="shared" si="111"/>
        <v>#REF!</v>
      </c>
      <c r="BW78" s="84" t="s">
        <v>253</v>
      </c>
      <c r="BX78" s="128"/>
    </row>
    <row r="79" spans="1:76" ht="15.75">
      <c r="A79" s="99" t="s">
        <v>102</v>
      </c>
      <c r="B79" s="198"/>
      <c r="C79" s="24" t="s">
        <v>1</v>
      </c>
      <c r="D79" s="52">
        <f aca="true" t="shared" si="126" ref="D79:J79">IF(D41=0,0,D78/D41)</f>
        <v>0.06756308657744599</v>
      </c>
      <c r="E79" s="52">
        <f t="shared" si="126"/>
        <v>0.11689117032824908</v>
      </c>
      <c r="F79" s="52">
        <f t="shared" si="126"/>
        <v>0.08257461539873483</v>
      </c>
      <c r="G79" s="52">
        <f t="shared" si="126"/>
        <v>0.09400352999461191</v>
      </c>
      <c r="H79" s="52">
        <f>IF(H41=0,0,H78/H41)</f>
        <v>0.09512719798850758</v>
      </c>
      <c r="I79" s="52">
        <f t="shared" si="126"/>
        <v>0.09582907397828029</v>
      </c>
      <c r="J79" s="52">
        <f t="shared" si="126"/>
        <v>0.09203887494125183</v>
      </c>
      <c r="K79" s="52">
        <f t="shared" si="0"/>
        <v>-0.0037901990370284577</v>
      </c>
      <c r="L79" s="52" t="s">
        <v>253</v>
      </c>
      <c r="M79" s="52">
        <f aca="true" t="shared" si="127" ref="M79:S79">IF(M41=0,0,M78/M41)</f>
        <v>0.04299240003987306</v>
      </c>
      <c r="N79" s="52">
        <f t="shared" si="127"/>
        <v>0.012317319449537343</v>
      </c>
      <c r="O79" s="52">
        <f t="shared" si="127"/>
        <v>0.04469586581181621</v>
      </c>
      <c r="P79" s="52">
        <f t="shared" si="127"/>
        <v>0.0674314528675696</v>
      </c>
      <c r="Q79" s="52">
        <f>IF(Q41=0,0,Q78/Q41)</f>
        <v>0.042979837674623995</v>
      </c>
      <c r="R79" s="52">
        <f t="shared" si="127"/>
        <v>0.06979703291143</v>
      </c>
      <c r="S79" s="52">
        <f t="shared" si="127"/>
        <v>0.06595690710375092</v>
      </c>
      <c r="T79" s="52">
        <f t="shared" si="95"/>
        <v>-0.003840125807679076</v>
      </c>
      <c r="U79" s="52" t="s">
        <v>253</v>
      </c>
      <c r="V79" s="52">
        <f aca="true" t="shared" si="128" ref="V79:AB79">IF(V41=0,0,V78/V41)</f>
        <v>0.12169596427598135</v>
      </c>
      <c r="W79" s="52">
        <f t="shared" si="128"/>
        <v>0.11452140381805936</v>
      </c>
      <c r="X79" s="52">
        <f t="shared" si="128"/>
        <v>0.13535470978902445</v>
      </c>
      <c r="Y79" s="52">
        <f t="shared" si="128"/>
        <v>0.1390723391705837</v>
      </c>
      <c r="Z79" s="52">
        <f>IF(Z41=0,0,Z78/Z41)</f>
        <v>0.14050016986416997</v>
      </c>
      <c r="AA79" s="52">
        <f t="shared" si="128"/>
        <v>0.14956021670778508</v>
      </c>
      <c r="AB79" s="52">
        <f t="shared" si="128"/>
        <v>0.1318046441165793</v>
      </c>
      <c r="AC79" s="52">
        <f t="shared" si="98"/>
        <v>-0.017755572591205776</v>
      </c>
      <c r="AD79" s="52" t="s">
        <v>253</v>
      </c>
      <c r="AE79" s="52">
        <f aca="true" t="shared" si="129" ref="AE79:AK79">IF(AE41=0,0,AE78/AE41)</f>
        <v>0.07156527655382931</v>
      </c>
      <c r="AF79" s="52">
        <f t="shared" si="129"/>
        <v>0.06512280794858892</v>
      </c>
      <c r="AG79" s="52">
        <f t="shared" si="129"/>
        <v>0.061759803423996854</v>
      </c>
      <c r="AH79" s="52">
        <f t="shared" si="129"/>
        <v>0.04945304430752833</v>
      </c>
      <c r="AI79" s="52">
        <f>IF(AI41=0,0,AI78/AI41)</f>
        <v>0.06689132355466006</v>
      </c>
      <c r="AJ79" s="52">
        <f t="shared" si="129"/>
        <v>0.06607213193680338</v>
      </c>
      <c r="AK79" s="52">
        <f t="shared" si="129"/>
        <v>0.07280764838775755</v>
      </c>
      <c r="AL79" s="52">
        <f>AK79-AJ79</f>
        <v>0.006735516450954174</v>
      </c>
      <c r="AM79" s="52" t="s">
        <v>253</v>
      </c>
      <c r="AN79" s="52">
        <f aca="true" t="shared" si="130" ref="AN79:AT79">IF(AN41=0,0,AN78/AN41)</f>
        <v>0.0956560089576203</v>
      </c>
      <c r="AO79" s="52">
        <f t="shared" si="130"/>
        <v>0.06541473525855052</v>
      </c>
      <c r="AP79" s="52">
        <f t="shared" si="130"/>
        <v>0.07856601280530667</v>
      </c>
      <c r="AQ79" s="52">
        <f t="shared" si="130"/>
        <v>0.07842489538971065</v>
      </c>
      <c r="AR79" s="52">
        <f>IF(AR41=0,0,AR78/AR41)</f>
        <v>0.0731573208780301</v>
      </c>
      <c r="AS79" s="52">
        <f t="shared" si="130"/>
        <v>0.07840078647057257</v>
      </c>
      <c r="AT79" s="52">
        <f t="shared" si="130"/>
        <v>0.1002631110100081</v>
      </c>
      <c r="AU79" s="52">
        <f t="shared" si="103"/>
        <v>0.021862324539435526</v>
      </c>
      <c r="AV79" s="52" t="s">
        <v>253</v>
      </c>
      <c r="AW79" s="52">
        <f aca="true" t="shared" si="131" ref="AW79:BC79">IF(AW41=0,0,AW78/AW41)</f>
        <v>0.024222167649300685</v>
      </c>
      <c r="AX79" s="52">
        <f t="shared" si="131"/>
        <v>-0.013695803890813029</v>
      </c>
      <c r="AY79" s="52">
        <f t="shared" si="131"/>
        <v>0.00035889177120940045</v>
      </c>
      <c r="AZ79" s="52">
        <f t="shared" si="131"/>
        <v>0.03426198586888388</v>
      </c>
      <c r="BA79" s="52">
        <f>IF(BA41=0,0,BA78/BA41)</f>
        <v>0.03572293659529209</v>
      </c>
      <c r="BB79" s="52">
        <f t="shared" si="131"/>
        <v>0.03583566313672957</v>
      </c>
      <c r="BC79" s="52">
        <f t="shared" si="131"/>
        <v>0.031228810465379928</v>
      </c>
      <c r="BD79" s="52">
        <f t="shared" si="106"/>
        <v>-0.004606852671349641</v>
      </c>
      <c r="BE79" s="52" t="s">
        <v>253</v>
      </c>
      <c r="BF79" s="52">
        <f aca="true" t="shared" si="132" ref="BF79:BL79">IF(BF41=0,0,BF78/BF41)</f>
        <v>0.08747901491678868</v>
      </c>
      <c r="BG79" s="52">
        <f t="shared" si="132"/>
        <v>0.1287159848262139</v>
      </c>
      <c r="BH79" s="52">
        <f t="shared" si="132"/>
        <v>0.14757323067051636</v>
      </c>
      <c r="BI79" s="52">
        <f t="shared" si="132"/>
        <v>0.13537684811215941</v>
      </c>
      <c r="BJ79" s="52">
        <f>IF(BJ41=0,0,BJ78/BJ41)</f>
        <v>0.13644009571418417</v>
      </c>
      <c r="BK79" s="52">
        <f t="shared" si="132"/>
        <v>0.11454679307189962</v>
      </c>
      <c r="BL79" s="52">
        <f t="shared" si="132"/>
        <v>0.12876024931539767</v>
      </c>
      <c r="BM79" s="52">
        <f t="shared" si="109"/>
        <v>0.014213456243498054</v>
      </c>
      <c r="BN79" s="52" t="s">
        <v>253</v>
      </c>
      <c r="BO79" s="52">
        <f>IF(BO41=0,0,BO78/BO41)</f>
        <v>0.06654643752829538</v>
      </c>
      <c r="BP79" s="52">
        <f>IF(BP41=0,0,BP78/BP41)</f>
        <v>0.0879067624648441</v>
      </c>
      <c r="BQ79" s="52">
        <f>IF(BQ41=0,0,BQ78/BQ41)</f>
        <v>0.07598469474498777</v>
      </c>
      <c r="BR79" s="52">
        <f>IF(BR41=0,0,BR78/BR41)</f>
        <v>0.055722359172592786</v>
      </c>
      <c r="BS79" s="52">
        <v>0.09798878197770343</v>
      </c>
      <c r="BT79" s="86" t="e">
        <f>IF(BT41=0,0,BT78/BT41)</f>
        <v>#REF!</v>
      </c>
      <c r="BU79" s="52" t="e">
        <f>IF(BU41=0,0,BU78/BU41)</f>
        <v>#REF!</v>
      </c>
      <c r="BV79" s="52" t="e">
        <f t="shared" si="111"/>
        <v>#REF!</v>
      </c>
      <c r="BW79" s="87" t="s">
        <v>253</v>
      </c>
      <c r="BX79" s="128"/>
    </row>
    <row r="80" spans="1:76" ht="15.75">
      <c r="A80" s="99" t="s">
        <v>103</v>
      </c>
      <c r="B80" s="200" t="s">
        <v>104</v>
      </c>
      <c r="C80" s="24" t="s">
        <v>32</v>
      </c>
      <c r="D80" s="17">
        <v>4047</v>
      </c>
      <c r="E80" s="17">
        <v>3740.253527</v>
      </c>
      <c r="F80" s="17">
        <v>3563.07401149474</v>
      </c>
      <c r="G80" s="17">
        <v>3554.55658</v>
      </c>
      <c r="H80" s="17">
        <v>5152.69544109999</v>
      </c>
      <c r="I80" s="17">
        <v>4884</v>
      </c>
      <c r="J80" s="17">
        <v>4841.6788589</v>
      </c>
      <c r="K80" s="53">
        <f aca="true" t="shared" si="133" ref="K80:K143">J80-I80</f>
        <v>-42.321141100000204</v>
      </c>
      <c r="L80" s="53" t="s">
        <v>253</v>
      </c>
      <c r="M80" s="17">
        <v>6711.74930400045</v>
      </c>
      <c r="N80" s="17">
        <v>4019.659604</v>
      </c>
      <c r="O80" s="17">
        <v>3927.73435950805</v>
      </c>
      <c r="P80" s="17">
        <v>4014.30784799444</v>
      </c>
      <c r="Q80" s="17">
        <v>3820.01924142924</v>
      </c>
      <c r="R80" s="17">
        <v>3279</v>
      </c>
      <c r="S80" s="132">
        <v>3208.8182238</v>
      </c>
      <c r="T80" s="53">
        <f t="shared" si="95"/>
        <v>-70.18177620000006</v>
      </c>
      <c r="U80" s="53" t="s">
        <v>253</v>
      </c>
      <c r="V80" s="17">
        <v>6950.7556799314</v>
      </c>
      <c r="W80" s="17">
        <v>6388.14631553319</v>
      </c>
      <c r="X80" s="17">
        <v>6312.48156185866</v>
      </c>
      <c r="Y80" s="17">
        <v>6581.40142</v>
      </c>
      <c r="Z80" s="17">
        <v>6862.4523712</v>
      </c>
      <c r="AA80" s="130">
        <v>6969</v>
      </c>
      <c r="AB80" s="132">
        <v>6656.74297</v>
      </c>
      <c r="AC80" s="53">
        <f t="shared" si="98"/>
        <v>-312.25702999999976</v>
      </c>
      <c r="AD80" s="53" t="s">
        <v>253</v>
      </c>
      <c r="AE80" s="17">
        <v>4790.28920566339</v>
      </c>
      <c r="AF80" s="17">
        <v>3634.67162410745</v>
      </c>
      <c r="AG80" s="149">
        <v>3654.18259742324</v>
      </c>
      <c r="AH80" s="149">
        <v>3622.8714634</v>
      </c>
      <c r="AI80" s="149">
        <v>3385.8618512</v>
      </c>
      <c r="AJ80" s="17">
        <v>2703</v>
      </c>
      <c r="AK80" s="149">
        <v>2568.411412</v>
      </c>
      <c r="AL80" s="53">
        <f t="shared" si="100"/>
        <v>-134.58858800000007</v>
      </c>
      <c r="AM80" s="53" t="s">
        <v>253</v>
      </c>
      <c r="AN80" s="17">
        <v>4182.138902</v>
      </c>
      <c r="AO80" s="17">
        <f>4.15927806960898*1000</f>
        <v>4159.27806960898</v>
      </c>
      <c r="AP80" s="17">
        <v>4099.99381662192</v>
      </c>
      <c r="AQ80" s="17">
        <v>3993.1553166</v>
      </c>
      <c r="AR80" s="17">
        <v>3609.5838042</v>
      </c>
      <c r="AS80" s="17">
        <v>3097</v>
      </c>
      <c r="AT80" s="152">
        <v>2896.3033131</v>
      </c>
      <c r="AU80" s="53">
        <f t="shared" si="103"/>
        <v>-200.6966868999998</v>
      </c>
      <c r="AV80" s="53" t="s">
        <v>253</v>
      </c>
      <c r="AW80" s="17">
        <v>3865.584962</v>
      </c>
      <c r="AX80" s="126">
        <f>1.8468564345326*1000</f>
        <v>1846.8564345326</v>
      </c>
      <c r="AY80" s="126">
        <v>1753.66945923813</v>
      </c>
      <c r="AZ80" s="126">
        <v>1828.59826993895</v>
      </c>
      <c r="BA80" s="126">
        <v>1793.607928191</v>
      </c>
      <c r="BB80" s="130">
        <v>1416</v>
      </c>
      <c r="BC80" s="165">
        <v>1301.4661716</v>
      </c>
      <c r="BD80" s="129">
        <f t="shared" si="106"/>
        <v>-114.53382839999995</v>
      </c>
      <c r="BE80" s="53" t="s">
        <v>253</v>
      </c>
      <c r="BF80" s="17">
        <v>5826.28572174355</v>
      </c>
      <c r="BG80" s="17">
        <f>4.1200023754065*1000</f>
        <v>4120.0023754065005</v>
      </c>
      <c r="BH80" s="17">
        <v>3873.05875061658</v>
      </c>
      <c r="BI80" s="17">
        <v>4191.52900225805</v>
      </c>
      <c r="BJ80" s="17">
        <v>6196</v>
      </c>
      <c r="BK80" s="17">
        <v>4764</v>
      </c>
      <c r="BL80" s="132">
        <v>4797.0374368</v>
      </c>
      <c r="BM80" s="53">
        <f t="shared" si="109"/>
        <v>33.03743680000025</v>
      </c>
      <c r="BN80" s="53" t="s">
        <v>253</v>
      </c>
      <c r="BO80" s="17">
        <f>5.62060395773141*1000</f>
        <v>5620.6039577314095</v>
      </c>
      <c r="BP80" s="17">
        <f>5.18943112114078*1000</f>
        <v>5189.43112114078</v>
      </c>
      <c r="BQ80" s="17">
        <v>4590.68325428583</v>
      </c>
      <c r="BR80" s="17">
        <v>4590.8996642978</v>
      </c>
      <c r="BS80" s="161">
        <v>49679.89472720399</v>
      </c>
      <c r="BT80" s="85" t="e">
        <f>I80+R80+AA80+AJ80+AS80+BB80+BK80+#REF!+#REF!+#REF!+#REF!+#REF!</f>
        <v>#REF!</v>
      </c>
      <c r="BU80" s="107" t="e">
        <f>IF(#REF!&gt;=1,J80,I80)+IF(#REF!&gt;=2,S80,R80)+IF(#REF!&gt;=3,AB80,AA80)+IF(#REF!&gt;=4,AK80,AJ80)+IF(#REF!&gt;=5,AT80,AS80)+IF(#REF!&gt;=6,BC80,BB80)+IF(#REF!&gt;=7,BL80,BK80)+IF(#REF!&gt;=8,#REF!,#REF!)+IF(#REF!&gt;=9,#REF!,#REF!)+IF(#REF!&gt;=10,#REF!,#REF!)+IF(#REF!&gt;=11,#REF!,#REF!)+IF(#REF!&gt;=12,#REF!,#REF!)</f>
        <v>#REF!</v>
      </c>
      <c r="BV80" s="53" t="e">
        <f t="shared" si="111"/>
        <v>#REF!</v>
      </c>
      <c r="BW80" s="84" t="s">
        <v>253</v>
      </c>
      <c r="BX80" s="128"/>
    </row>
    <row r="81" spans="1:75" ht="15.75">
      <c r="A81" s="99" t="s">
        <v>105</v>
      </c>
      <c r="B81" s="200"/>
      <c r="C81" s="10" t="s">
        <v>1</v>
      </c>
      <c r="D81" s="55">
        <f>IF(D41=0,0,D80/D41)</f>
        <v>0.07286954485765253</v>
      </c>
      <c r="E81" s="55">
        <f>IF(E41=0,0,E80/E41)</f>
        <v>0.06810953095205921</v>
      </c>
      <c r="F81" s="55">
        <f>IF(F41=0,0,F80/F41)</f>
        <v>0.06791429564502555</v>
      </c>
      <c r="G81" s="55">
        <v>0.06789</v>
      </c>
      <c r="H81" s="55">
        <v>0.1007</v>
      </c>
      <c r="I81" s="55">
        <v>0.1007</v>
      </c>
      <c r="J81" s="55">
        <v>0.1007</v>
      </c>
      <c r="K81" s="52">
        <f t="shared" si="133"/>
        <v>0</v>
      </c>
      <c r="L81" s="52" t="s">
        <v>253</v>
      </c>
      <c r="M81" s="55">
        <f aca="true" t="shared" si="134" ref="M81:S81">IF(M41=0,0,M80/M41)</f>
        <v>0.13822131193746595</v>
      </c>
      <c r="N81" s="55">
        <f t="shared" si="134"/>
        <v>0.08445677224601172</v>
      </c>
      <c r="O81" s="55">
        <f t="shared" si="134"/>
        <v>0.08423799020787345</v>
      </c>
      <c r="P81" s="55">
        <f t="shared" si="134"/>
        <v>0.08423799020787351</v>
      </c>
      <c r="Q81" s="55">
        <f>IF(Q41=0,0,Q80/Q41)</f>
        <v>0.08424166654381648</v>
      </c>
      <c r="R81" s="55">
        <f t="shared" si="134"/>
        <v>0.0710823465464049</v>
      </c>
      <c r="S81" s="55">
        <f t="shared" si="134"/>
        <v>0.0711</v>
      </c>
      <c r="T81" s="52">
        <f t="shared" si="95"/>
        <v>1.76534535950984E-05</v>
      </c>
      <c r="U81" s="52" t="s">
        <v>253</v>
      </c>
      <c r="V81" s="55">
        <f aca="true" t="shared" si="135" ref="V81:AB81">IF(V41=0,0,V80/V41)</f>
        <v>0.14062439100440421</v>
      </c>
      <c r="W81" s="55">
        <f t="shared" si="135"/>
        <v>0.13147216360980354</v>
      </c>
      <c r="X81" s="55">
        <f t="shared" si="135"/>
        <v>0.1312540925272145</v>
      </c>
      <c r="Y81" s="55">
        <f t="shared" si="135"/>
        <v>0.13149999999999998</v>
      </c>
      <c r="Z81" s="55">
        <f>IF(Z41=0,0,Z80/Z41)</f>
        <v>0.14720100723296609</v>
      </c>
      <c r="AA81" s="55">
        <f t="shared" si="135"/>
        <v>0.14960776746182833</v>
      </c>
      <c r="AB81" s="55">
        <f t="shared" si="135"/>
        <v>0.1495999999550531</v>
      </c>
      <c r="AC81" s="52">
        <f t="shared" si="98"/>
        <v>-7.767506775224753E-06</v>
      </c>
      <c r="AD81" s="52" t="s">
        <v>253</v>
      </c>
      <c r="AE81" s="55">
        <f aca="true" t="shared" si="136" ref="AE81:AK81">IF(AE41=0,0,AE80/AE41)</f>
        <v>0.10934591863865999</v>
      </c>
      <c r="AF81" s="55">
        <f t="shared" si="136"/>
        <v>0.08550109057513489</v>
      </c>
      <c r="AG81" s="55">
        <f t="shared" si="136"/>
        <v>0.08524853424110727</v>
      </c>
      <c r="AH81" s="55">
        <f t="shared" si="136"/>
        <v>0.0842</v>
      </c>
      <c r="AI81" s="55">
        <f>IF(AI41=0,0,AI80/AI41)</f>
        <v>0.0842</v>
      </c>
      <c r="AJ81" s="55">
        <f t="shared" si="136"/>
        <v>0.06650447251804165</v>
      </c>
      <c r="AK81" s="55">
        <f t="shared" si="136"/>
        <v>0.06649999999999999</v>
      </c>
      <c r="AL81" s="52">
        <f t="shared" si="100"/>
        <v>-4.4725180416566035E-06</v>
      </c>
      <c r="AM81" s="52" t="s">
        <v>253</v>
      </c>
      <c r="AN81" s="55">
        <f aca="true" t="shared" si="137" ref="AN81:AT81">IF(AN41=0,0,AN80/AN41)</f>
        <v>0.10622627182787213</v>
      </c>
      <c r="AO81" s="55">
        <f t="shared" si="137"/>
        <v>0.10538133952768096</v>
      </c>
      <c r="AP81" s="55">
        <f t="shared" si="137"/>
        <v>0.10511056857909447</v>
      </c>
      <c r="AQ81" s="55">
        <f t="shared" si="137"/>
        <v>0.10508081412384891</v>
      </c>
      <c r="AR81" s="55">
        <f>IF(AR41=0,0,AR80/AR41)</f>
        <v>0.09459999999999999</v>
      </c>
      <c r="AS81" s="55">
        <f t="shared" si="137"/>
        <v>0.08129403514401251</v>
      </c>
      <c r="AT81" s="55">
        <f t="shared" si="137"/>
        <v>0.08130000000000001</v>
      </c>
      <c r="AU81" s="52">
        <f t="shared" si="103"/>
        <v>5.964855987500295E-06</v>
      </c>
      <c r="AV81" s="52" t="s">
        <v>253</v>
      </c>
      <c r="AW81" s="55">
        <f aca="true" t="shared" si="138" ref="AW81:BC81">IF(AW41=0,0,AW80/AW41)</f>
        <v>0.09435475524455553</v>
      </c>
      <c r="AX81" s="55">
        <f t="shared" si="138"/>
        <v>0.04807418343823665</v>
      </c>
      <c r="AY81" s="55">
        <f t="shared" si="138"/>
        <v>0.0477959855970728</v>
      </c>
      <c r="AZ81" s="55">
        <f t="shared" si="138"/>
        <v>0.04779598559707281</v>
      </c>
      <c r="BA81" s="55">
        <f>IF(BA41=0,0,BA80/BA41)</f>
        <v>0.047847586481702696</v>
      </c>
      <c r="BB81" s="55">
        <f t="shared" si="138"/>
        <v>0.03780874000291255</v>
      </c>
      <c r="BC81" s="55">
        <f t="shared" si="138"/>
        <v>0.0378</v>
      </c>
      <c r="BD81" s="52">
        <f t="shared" si="106"/>
        <v>-8.74000291255228E-06</v>
      </c>
      <c r="BE81" s="52" t="s">
        <v>253</v>
      </c>
      <c r="BF81" s="55">
        <f aca="true" t="shared" si="139" ref="BF81:BL81">IF(BF41=0,0,BF80/BF41)</f>
        <v>0.14600690916480397</v>
      </c>
      <c r="BG81" s="55">
        <f t="shared" si="139"/>
        <v>0.09966971544715438</v>
      </c>
      <c r="BH81" s="55">
        <f t="shared" si="139"/>
        <v>0.09940478025323274</v>
      </c>
      <c r="BI81" s="55">
        <f t="shared" si="139"/>
        <v>0.09940478025323297</v>
      </c>
      <c r="BJ81" s="55">
        <f>IF(BJ41=0,0,BJ80/BJ41)</f>
        <v>0.14679333791371507</v>
      </c>
      <c r="BK81" s="167">
        <f t="shared" si="139"/>
        <v>0.11679399884779926</v>
      </c>
      <c r="BL81" s="55">
        <f t="shared" si="139"/>
        <v>0.11679993743448468</v>
      </c>
      <c r="BM81" s="52">
        <f t="shared" si="109"/>
        <v>5.938586685419467E-06</v>
      </c>
      <c r="BN81" s="52" t="s">
        <v>253</v>
      </c>
      <c r="BO81" s="55">
        <f>IF(BO41=0,0,BO80/BO41)</f>
        <v>0.14071696094168007</v>
      </c>
      <c r="BP81" s="55">
        <f>IF(BP41=0,0,BP80/BP41)</f>
        <v>0.1157703720051987</v>
      </c>
      <c r="BQ81" s="55">
        <f>IF(BQ41=0,0,BQ80/BQ41)</f>
        <v>0.11550937056198543</v>
      </c>
      <c r="BR81" s="55">
        <f>IF(BR41=0,0,BR80/BR41)</f>
        <v>0.11549431955523325</v>
      </c>
      <c r="BS81" s="55">
        <v>0.09825350082129161</v>
      </c>
      <c r="BT81" s="88" t="e">
        <f>IF(BT41=0,0,BT80/BT41)</f>
        <v>#REF!</v>
      </c>
      <c r="BU81" s="55" t="e">
        <f>IF(BU41=0,0,BU80/BU41)</f>
        <v>#REF!</v>
      </c>
      <c r="BV81" s="52" t="e">
        <f t="shared" si="111"/>
        <v>#REF!</v>
      </c>
      <c r="BW81" s="87" t="s">
        <v>253</v>
      </c>
    </row>
    <row r="82" spans="1:75" s="8" customFormat="1" ht="18.75" hidden="1">
      <c r="A82" s="99" t="s">
        <v>106</v>
      </c>
      <c r="B82" s="6" t="s">
        <v>5</v>
      </c>
      <c r="C82" s="6"/>
      <c r="D82" s="26"/>
      <c r="E82" s="26"/>
      <c r="F82" s="26"/>
      <c r="G82" s="26"/>
      <c r="H82" s="26"/>
      <c r="I82" s="26"/>
      <c r="J82" s="26"/>
      <c r="K82" s="26"/>
      <c r="L82" s="26"/>
      <c r="M82" s="17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166"/>
      <c r="BI82" s="166"/>
      <c r="BJ82" s="166"/>
      <c r="BK82" s="166"/>
      <c r="BL82" s="166"/>
      <c r="BM82" s="166"/>
      <c r="BN82" s="26"/>
      <c r="BO82" s="26"/>
      <c r="BP82" s="26"/>
      <c r="BQ82" s="26"/>
      <c r="BR82" s="26"/>
      <c r="BS82" s="26"/>
      <c r="BT82" s="82"/>
      <c r="BU82" s="26"/>
      <c r="BV82" s="26"/>
      <c r="BW82" s="83"/>
    </row>
    <row r="83" spans="1:75" ht="15.75" hidden="1">
      <c r="A83" s="99" t="s">
        <v>107</v>
      </c>
      <c r="B83" s="34" t="s">
        <v>108</v>
      </c>
      <c r="C83" s="10" t="s">
        <v>4</v>
      </c>
      <c r="D83" s="21"/>
      <c r="E83" s="21"/>
      <c r="F83" s="21"/>
      <c r="G83" s="21"/>
      <c r="H83" s="21"/>
      <c r="I83" s="21"/>
      <c r="J83" s="21"/>
      <c r="K83" s="53">
        <f t="shared" si="133"/>
        <v>0</v>
      </c>
      <c r="L83" s="110">
        <f t="shared" si="23"/>
        <v>0</v>
      </c>
      <c r="M83" s="17"/>
      <c r="N83" s="21"/>
      <c r="O83" s="21"/>
      <c r="P83" s="21"/>
      <c r="Q83" s="21"/>
      <c r="R83" s="21"/>
      <c r="S83" s="21"/>
      <c r="T83" s="53">
        <f aca="true" t="shared" si="140" ref="T83:T95">S83-R83</f>
        <v>0</v>
      </c>
      <c r="U83" s="110">
        <f>IF(R83=0,0,T83/R83)</f>
        <v>0</v>
      </c>
      <c r="V83" s="21"/>
      <c r="W83" s="21"/>
      <c r="X83" s="21"/>
      <c r="Y83" s="21"/>
      <c r="Z83" s="21"/>
      <c r="AA83" s="21"/>
      <c r="AB83" s="21"/>
      <c r="AC83" s="53">
        <f aca="true" t="shared" si="141" ref="AC83:AC95">AB83-AA83</f>
        <v>0</v>
      </c>
      <c r="AD83" s="110">
        <f>IF(AA83=0,0,AC83/AA83)</f>
        <v>0</v>
      </c>
      <c r="AE83" s="21"/>
      <c r="AF83" s="21"/>
      <c r="AG83" s="21"/>
      <c r="AH83" s="21"/>
      <c r="AI83" s="21"/>
      <c r="AJ83" s="21"/>
      <c r="AK83" s="21"/>
      <c r="AL83" s="53">
        <f aca="true" t="shared" si="142" ref="AL83:AL95">AK83-AJ83</f>
        <v>0</v>
      </c>
      <c r="AM83" s="110">
        <f>IF(AJ83=0,0,AL83/AJ83)</f>
        <v>0</v>
      </c>
      <c r="AN83" s="21"/>
      <c r="AO83" s="21"/>
      <c r="AP83" s="21"/>
      <c r="AQ83" s="21"/>
      <c r="AR83" s="21"/>
      <c r="AS83" s="21"/>
      <c r="AT83" s="21"/>
      <c r="AU83" s="53">
        <f aca="true" t="shared" si="143" ref="AU83:AU95">AT83-AS83</f>
        <v>0</v>
      </c>
      <c r="AV83" s="110">
        <f>IF(AS83=0,0,AU83/AS83)</f>
        <v>0</v>
      </c>
      <c r="AW83" s="21"/>
      <c r="AX83" s="21"/>
      <c r="AY83" s="21"/>
      <c r="AZ83" s="21"/>
      <c r="BA83" s="21"/>
      <c r="BB83" s="21"/>
      <c r="BC83" s="21"/>
      <c r="BD83" s="53">
        <f aca="true" t="shared" si="144" ref="BD83:BD95">BC83-BB83</f>
        <v>0</v>
      </c>
      <c r="BE83" s="110">
        <f>IF(BB83=0,0,BD83/BB83)</f>
        <v>0</v>
      </c>
      <c r="BF83" s="21"/>
      <c r="BG83" s="21"/>
      <c r="BH83" s="21"/>
      <c r="BI83" s="21"/>
      <c r="BJ83" s="21"/>
      <c r="BK83" s="21"/>
      <c r="BL83" s="21"/>
      <c r="BM83" s="53">
        <f aca="true" t="shared" si="145" ref="BM83:BM95">BL83-BK83</f>
        <v>0</v>
      </c>
      <c r="BN83" s="110">
        <f>IF(BK83=0,0,BM83/BK83)</f>
        <v>0</v>
      </c>
      <c r="BO83" s="21"/>
      <c r="BP83" s="21"/>
      <c r="BQ83" s="21"/>
      <c r="BR83" s="21"/>
      <c r="BS83" s="51" t="e">
        <f>J83+IF(#REF!&gt;=2,S83,0)+IF(#REF!&gt;=3,AB83,0)+IF(#REF!&gt;=4,AK83,0)+IF(#REF!&gt;=5,AT83,0)+IF(#REF!&gt;=6,BC83,0)+IF(#REF!&gt;=7,BL83,0)+IF(#REF!&gt;=8,#REF!,0)+IF(#REF!&gt;=9,#REF!,0)+IF(#REF!&gt;=10,#REF!,0)+IF(#REF!&gt;=11,#REF!,0)+IF(#REF!&gt;=12,#REF!,0)</f>
        <v>#REF!</v>
      </c>
      <c r="BT83" s="85" t="e">
        <f>I83+R83+AA83+AJ83+AS83+BB83+BK83+#REF!+#REF!+#REF!+#REF!+#REF!</f>
        <v>#REF!</v>
      </c>
      <c r="BU83" s="107" t="e">
        <f>IF(#REF!&gt;=1,J83,I83)+IF(#REF!&gt;=2,S83,R83)+IF(#REF!&gt;=3,AB83,AA83)+IF(#REF!&gt;=4,AK83,AJ83)+IF(#REF!&gt;=5,AT83,AS83)+IF(#REF!&gt;=6,BC83,BB83)+IF(#REF!&gt;=7,BL83,BK83)+IF(#REF!&gt;=8,#REF!,#REF!)+IF(#REF!&gt;=9,#REF!,#REF!)+IF(#REF!&gt;=10,#REF!,#REF!)+IF(#REF!&gt;=11,#REF!,#REF!)+IF(#REF!&gt;=12,#REF!,#REF!)</f>
        <v>#REF!</v>
      </c>
      <c r="BV83" s="53" t="e">
        <f aca="true" t="shared" si="146" ref="BV83:BV95">BU83-BT83</f>
        <v>#REF!</v>
      </c>
      <c r="BW83" s="118" t="e">
        <f>IF(BT83=0,0,BV83/BT83)</f>
        <v>#REF!</v>
      </c>
    </row>
    <row r="84" spans="1:75" ht="15.75" hidden="1">
      <c r="A84" s="99" t="s">
        <v>109</v>
      </c>
      <c r="B84" s="35" t="s">
        <v>30</v>
      </c>
      <c r="C84" s="10" t="s">
        <v>4</v>
      </c>
      <c r="D84" s="17"/>
      <c r="E84" s="17"/>
      <c r="F84" s="17"/>
      <c r="G84" s="17"/>
      <c r="H84" s="17"/>
      <c r="I84" s="17"/>
      <c r="J84" s="17"/>
      <c r="K84" s="53">
        <f t="shared" si="133"/>
        <v>0</v>
      </c>
      <c r="L84" s="110">
        <f t="shared" si="23"/>
        <v>0</v>
      </c>
      <c r="M84" s="53"/>
      <c r="N84" s="17"/>
      <c r="O84" s="17"/>
      <c r="P84" s="17"/>
      <c r="Q84" s="17"/>
      <c r="R84" s="17"/>
      <c r="S84" s="17"/>
      <c r="T84" s="53">
        <f t="shared" si="140"/>
        <v>0</v>
      </c>
      <c r="U84" s="110">
        <f>IF(R84=0,0,T84/R84)</f>
        <v>0</v>
      </c>
      <c r="V84" s="17"/>
      <c r="W84" s="17"/>
      <c r="X84" s="17"/>
      <c r="Y84" s="17"/>
      <c r="Z84" s="17"/>
      <c r="AA84" s="17"/>
      <c r="AB84" s="17"/>
      <c r="AC84" s="53">
        <f t="shared" si="141"/>
        <v>0</v>
      </c>
      <c r="AD84" s="110">
        <f>IF(AA84=0,0,AC84/AA84)</f>
        <v>0</v>
      </c>
      <c r="AE84" s="17"/>
      <c r="AF84" s="17"/>
      <c r="AG84" s="17"/>
      <c r="AH84" s="17"/>
      <c r="AI84" s="17"/>
      <c r="AJ84" s="17"/>
      <c r="AK84" s="17"/>
      <c r="AL84" s="53">
        <f t="shared" si="142"/>
        <v>0</v>
      </c>
      <c r="AM84" s="110">
        <f>IF(AJ84=0,0,AL84/AJ84)</f>
        <v>0</v>
      </c>
      <c r="AN84" s="17"/>
      <c r="AO84" s="17"/>
      <c r="AP84" s="17"/>
      <c r="AQ84" s="17"/>
      <c r="AR84" s="17"/>
      <c r="AS84" s="17"/>
      <c r="AT84" s="17"/>
      <c r="AU84" s="53">
        <f t="shared" si="143"/>
        <v>0</v>
      </c>
      <c r="AV84" s="110">
        <f>IF(AS84=0,0,AU84/AS84)</f>
        <v>0</v>
      </c>
      <c r="AW84" s="17"/>
      <c r="AX84" s="17"/>
      <c r="AY84" s="17"/>
      <c r="AZ84" s="17"/>
      <c r="BA84" s="17"/>
      <c r="BB84" s="17"/>
      <c r="BC84" s="17"/>
      <c r="BD84" s="53">
        <f t="shared" si="144"/>
        <v>0</v>
      </c>
      <c r="BE84" s="110">
        <f>IF(BB84=0,0,BD84/BB84)</f>
        <v>0</v>
      </c>
      <c r="BF84" s="17"/>
      <c r="BG84" s="17"/>
      <c r="BH84" s="17"/>
      <c r="BI84" s="17"/>
      <c r="BJ84" s="17"/>
      <c r="BK84" s="17"/>
      <c r="BL84" s="17"/>
      <c r="BM84" s="53">
        <f t="shared" si="145"/>
        <v>0</v>
      </c>
      <c r="BN84" s="110">
        <f>IF(BK84=0,0,BM84/BK84)</f>
        <v>0</v>
      </c>
      <c r="BO84" s="17"/>
      <c r="BP84" s="17"/>
      <c r="BQ84" s="17"/>
      <c r="BR84" s="17"/>
      <c r="BS84" s="51" t="e">
        <f>J84+IF(#REF!&gt;=2,S84,0)+IF(#REF!&gt;=3,AB84,0)+IF(#REF!&gt;=4,AK84,0)+IF(#REF!&gt;=5,AT84,0)+IF(#REF!&gt;=6,BC84,0)+IF(#REF!&gt;=7,BL84,0)+IF(#REF!&gt;=8,#REF!,0)+IF(#REF!&gt;=9,#REF!,0)+IF(#REF!&gt;=10,#REF!,0)+IF(#REF!&gt;=11,#REF!,0)+IF(#REF!&gt;=12,#REF!,0)</f>
        <v>#REF!</v>
      </c>
      <c r="BT84" s="85" t="e">
        <f>I84+R84+AA84+AJ84+AS84+BB84+BK84+#REF!+#REF!+#REF!+#REF!+#REF!</f>
        <v>#REF!</v>
      </c>
      <c r="BU84" s="107" t="e">
        <f>IF(#REF!&gt;=1,J84,I84)+IF(#REF!&gt;=2,S84,R84)+IF(#REF!&gt;=3,AB84,AA84)+IF(#REF!&gt;=4,AK84,AJ84)+IF(#REF!&gt;=5,AT84,AS84)+IF(#REF!&gt;=6,BC84,BB84)+IF(#REF!&gt;=7,BL84,BK84)+IF(#REF!&gt;=8,#REF!,#REF!)+IF(#REF!&gt;=9,#REF!,#REF!)+IF(#REF!&gt;=10,#REF!,#REF!)+IF(#REF!&gt;=11,#REF!,#REF!)+IF(#REF!&gt;=12,#REF!,#REF!)</f>
        <v>#REF!</v>
      </c>
      <c r="BV84" s="53" t="e">
        <f t="shared" si="146"/>
        <v>#REF!</v>
      </c>
      <c r="BW84" s="118" t="e">
        <f>IF(BT84=0,0,BV84/BT84)</f>
        <v>#REF!</v>
      </c>
    </row>
    <row r="85" spans="1:75" ht="15.75" hidden="1">
      <c r="A85" s="99" t="s">
        <v>110</v>
      </c>
      <c r="B85" s="35" t="s">
        <v>111</v>
      </c>
      <c r="C85" s="10" t="s">
        <v>4</v>
      </c>
      <c r="D85" s="53">
        <f>D83-D84</f>
        <v>0</v>
      </c>
      <c r="E85" s="53">
        <f>E83-E84</f>
        <v>0</v>
      </c>
      <c r="F85" s="53"/>
      <c r="G85" s="53"/>
      <c r="H85" s="53"/>
      <c r="I85" s="53">
        <f>I83-I84</f>
        <v>0</v>
      </c>
      <c r="J85" s="53">
        <f>J83-J84</f>
        <v>0</v>
      </c>
      <c r="K85" s="53">
        <f t="shared" si="133"/>
        <v>0</v>
      </c>
      <c r="L85" s="110">
        <f t="shared" si="23"/>
        <v>0</v>
      </c>
      <c r="M85" s="17">
        <f>M83-M84</f>
        <v>0</v>
      </c>
      <c r="N85" s="53">
        <f>N83-N84</f>
        <v>0</v>
      </c>
      <c r="O85" s="53"/>
      <c r="P85" s="53"/>
      <c r="Q85" s="53"/>
      <c r="R85" s="53">
        <f>R83-R84</f>
        <v>0</v>
      </c>
      <c r="S85" s="53">
        <f>S83-S84</f>
        <v>0</v>
      </c>
      <c r="T85" s="53">
        <f t="shared" si="140"/>
        <v>0</v>
      </c>
      <c r="U85" s="110">
        <f>IF(R85=0,0,T85/R85)</f>
        <v>0</v>
      </c>
      <c r="V85" s="53">
        <f>V83-V84</f>
        <v>0</v>
      </c>
      <c r="W85" s="53">
        <f>W83-W84</f>
        <v>0</v>
      </c>
      <c r="X85" s="53"/>
      <c r="Y85" s="53"/>
      <c r="Z85" s="53"/>
      <c r="AA85" s="53">
        <f>AA83-AA84</f>
        <v>0</v>
      </c>
      <c r="AB85" s="53">
        <f>AB83-AB84</f>
        <v>0</v>
      </c>
      <c r="AC85" s="53">
        <f t="shared" si="141"/>
        <v>0</v>
      </c>
      <c r="AD85" s="110">
        <f>IF(AA85=0,0,AC85/AA85)</f>
        <v>0</v>
      </c>
      <c r="AE85" s="53">
        <f>AE83-AE84</f>
        <v>0</v>
      </c>
      <c r="AF85" s="53">
        <f>AF83-AF84</f>
        <v>0</v>
      </c>
      <c r="AG85" s="53"/>
      <c r="AH85" s="53"/>
      <c r="AI85" s="53"/>
      <c r="AJ85" s="53">
        <f>AJ83-AJ84</f>
        <v>0</v>
      </c>
      <c r="AK85" s="53">
        <f>AK83-AK84</f>
        <v>0</v>
      </c>
      <c r="AL85" s="53">
        <f t="shared" si="142"/>
        <v>0</v>
      </c>
      <c r="AM85" s="110">
        <f>IF(AJ85=0,0,AL85/AJ85)</f>
        <v>0</v>
      </c>
      <c r="AN85" s="53">
        <f>AN83-AN84</f>
        <v>0</v>
      </c>
      <c r="AO85" s="53">
        <f>AO83-AO84</f>
        <v>0</v>
      </c>
      <c r="AP85" s="53"/>
      <c r="AQ85" s="53"/>
      <c r="AR85" s="53"/>
      <c r="AS85" s="53">
        <f>AS83-AS84</f>
        <v>0</v>
      </c>
      <c r="AT85" s="53">
        <f>AT83-AT84</f>
        <v>0</v>
      </c>
      <c r="AU85" s="53">
        <f t="shared" si="143"/>
        <v>0</v>
      </c>
      <c r="AV85" s="110">
        <f>IF(AS85=0,0,AU85/AS85)</f>
        <v>0</v>
      </c>
      <c r="AW85" s="53">
        <f>AW83-AW84</f>
        <v>0</v>
      </c>
      <c r="AX85" s="53">
        <f>AX83-AX84</f>
        <v>0</v>
      </c>
      <c r="AY85" s="53"/>
      <c r="AZ85" s="53"/>
      <c r="BA85" s="53"/>
      <c r="BB85" s="53">
        <f>BB83-BB84</f>
        <v>0</v>
      </c>
      <c r="BC85" s="53">
        <f>BC83-BC84</f>
        <v>0</v>
      </c>
      <c r="BD85" s="53">
        <f t="shared" si="144"/>
        <v>0</v>
      </c>
      <c r="BE85" s="110">
        <f>IF(BB85=0,0,BD85/BB85)</f>
        <v>0</v>
      </c>
      <c r="BF85" s="53">
        <f>BF83-BF84</f>
        <v>0</v>
      </c>
      <c r="BG85" s="53"/>
      <c r="BH85" s="53">
        <f>BH83-BH84</f>
        <v>0</v>
      </c>
      <c r="BI85" s="53"/>
      <c r="BJ85" s="53"/>
      <c r="BK85" s="53">
        <f>BK83-BK84</f>
        <v>0</v>
      </c>
      <c r="BL85" s="53">
        <f>BL83-BL84</f>
        <v>0</v>
      </c>
      <c r="BM85" s="53">
        <f t="shared" si="145"/>
        <v>0</v>
      </c>
      <c r="BN85" s="110">
        <f>IF(BK85=0,0,BM85/BK85)</f>
        <v>0</v>
      </c>
      <c r="BO85" s="53">
        <f>BO83-BO84</f>
        <v>0</v>
      </c>
      <c r="BP85" s="53">
        <f>BP83-BP84</f>
        <v>0</v>
      </c>
      <c r="BQ85" s="53"/>
      <c r="BR85" s="53"/>
      <c r="BS85" s="53" t="e">
        <f>BS83-BS84</f>
        <v>#REF!</v>
      </c>
      <c r="BT85" s="85" t="e">
        <f>BT83-BT84</f>
        <v>#REF!</v>
      </c>
      <c r="BU85" s="53" t="e">
        <f>BU83-BU84</f>
        <v>#REF!</v>
      </c>
      <c r="BV85" s="53" t="e">
        <f t="shared" si="146"/>
        <v>#REF!</v>
      </c>
      <c r="BW85" s="118" t="e">
        <f>IF(BT85=0,0,BV85/BT85)</f>
        <v>#REF!</v>
      </c>
    </row>
    <row r="86" spans="1:75" ht="15.75" hidden="1">
      <c r="A86" s="99" t="s">
        <v>112</v>
      </c>
      <c r="B86" s="198" t="s">
        <v>31</v>
      </c>
      <c r="C86" s="10" t="s">
        <v>4</v>
      </c>
      <c r="D86" s="53">
        <f>D87*D85</f>
        <v>0</v>
      </c>
      <c r="E86" s="53">
        <f>E87*E85</f>
        <v>0</v>
      </c>
      <c r="F86" s="53"/>
      <c r="G86" s="53"/>
      <c r="H86" s="53"/>
      <c r="I86" s="53">
        <f>I87*I85</f>
        <v>0</v>
      </c>
      <c r="J86" s="53">
        <f>J87*J85</f>
        <v>0</v>
      </c>
      <c r="K86" s="53">
        <f t="shared" si="133"/>
        <v>0</v>
      </c>
      <c r="L86" s="53" t="s">
        <v>253</v>
      </c>
      <c r="M86" s="17">
        <f>M87*M85</f>
        <v>0</v>
      </c>
      <c r="N86" s="53">
        <f>N87*N85</f>
        <v>0</v>
      </c>
      <c r="O86" s="53"/>
      <c r="P86" s="53"/>
      <c r="Q86" s="53"/>
      <c r="R86" s="53">
        <f>R87*R85</f>
        <v>0</v>
      </c>
      <c r="S86" s="53">
        <f>S87*S85</f>
        <v>0</v>
      </c>
      <c r="T86" s="53">
        <f t="shared" si="140"/>
        <v>0</v>
      </c>
      <c r="U86" s="53" t="s">
        <v>253</v>
      </c>
      <c r="V86" s="53">
        <f>V87*V85</f>
        <v>0</v>
      </c>
      <c r="W86" s="53">
        <f>W87*W85</f>
        <v>0</v>
      </c>
      <c r="X86" s="53"/>
      <c r="Y86" s="53"/>
      <c r="Z86" s="53"/>
      <c r="AA86" s="53">
        <f>AA87*AA85</f>
        <v>0</v>
      </c>
      <c r="AB86" s="53">
        <f>AB87*AB85</f>
        <v>0</v>
      </c>
      <c r="AC86" s="53">
        <f t="shared" si="141"/>
        <v>0</v>
      </c>
      <c r="AD86" s="53" t="s">
        <v>253</v>
      </c>
      <c r="AE86" s="53">
        <f>AE87*AE85</f>
        <v>0</v>
      </c>
      <c r="AF86" s="53">
        <f>AF87*AF85</f>
        <v>0</v>
      </c>
      <c r="AG86" s="53"/>
      <c r="AH86" s="53"/>
      <c r="AI86" s="53"/>
      <c r="AJ86" s="53">
        <f>AJ87*AJ85</f>
        <v>0</v>
      </c>
      <c r="AK86" s="53">
        <f>AK87*AK85</f>
        <v>0</v>
      </c>
      <c r="AL86" s="53">
        <f t="shared" si="142"/>
        <v>0</v>
      </c>
      <c r="AM86" s="53" t="s">
        <v>253</v>
      </c>
      <c r="AN86" s="53">
        <f>AN87*AN85</f>
        <v>0</v>
      </c>
      <c r="AO86" s="53">
        <f>AO87*AO85</f>
        <v>0</v>
      </c>
      <c r="AP86" s="53"/>
      <c r="AQ86" s="53"/>
      <c r="AR86" s="53"/>
      <c r="AS86" s="53">
        <f>AS87*AS85</f>
        <v>0</v>
      </c>
      <c r="AT86" s="53">
        <f>AT87*AT85</f>
        <v>0</v>
      </c>
      <c r="AU86" s="53">
        <f t="shared" si="143"/>
        <v>0</v>
      </c>
      <c r="AV86" s="53" t="s">
        <v>253</v>
      </c>
      <c r="AW86" s="53">
        <f>AW87*AW85</f>
        <v>0</v>
      </c>
      <c r="AX86" s="53">
        <f>AX87*AX85</f>
        <v>0</v>
      </c>
      <c r="AY86" s="53"/>
      <c r="AZ86" s="53"/>
      <c r="BA86" s="53"/>
      <c r="BB86" s="53">
        <f>BB87*BB85</f>
        <v>0</v>
      </c>
      <c r="BC86" s="53">
        <f>BC87*BC85</f>
        <v>0</v>
      </c>
      <c r="BD86" s="53">
        <f t="shared" si="144"/>
        <v>0</v>
      </c>
      <c r="BE86" s="53" t="s">
        <v>253</v>
      </c>
      <c r="BF86" s="53">
        <f>BF87*BF85</f>
        <v>0</v>
      </c>
      <c r="BG86" s="53"/>
      <c r="BH86" s="53">
        <f>BH87*BH85</f>
        <v>0</v>
      </c>
      <c r="BI86" s="53"/>
      <c r="BJ86" s="53"/>
      <c r="BK86" s="53">
        <f>BK87*BK85</f>
        <v>0</v>
      </c>
      <c r="BL86" s="53">
        <f>BL87*BL85</f>
        <v>0</v>
      </c>
      <c r="BM86" s="53">
        <f t="shared" si="145"/>
        <v>0</v>
      </c>
      <c r="BN86" s="53" t="s">
        <v>253</v>
      </c>
      <c r="BO86" s="53">
        <f>BO87*BO85</f>
        <v>0</v>
      </c>
      <c r="BP86" s="53">
        <f>BP87*BP85</f>
        <v>0</v>
      </c>
      <c r="BQ86" s="53"/>
      <c r="BR86" s="53"/>
      <c r="BS86" s="51" t="e">
        <f>J86+IF(#REF!&gt;=2,S86,0)+IF(#REF!&gt;=3,AB86,0)+IF(#REF!&gt;=4,AK86,0)+IF(#REF!&gt;=5,AT86,0)+IF(#REF!&gt;=6,BC86,0)+IF(#REF!&gt;=7,BL86,0)+IF(#REF!&gt;=8,#REF!,0)+IF(#REF!&gt;=9,#REF!,0)+IF(#REF!&gt;=10,#REF!,0)+IF(#REF!&gt;=11,#REF!,0)+IF(#REF!&gt;=12,#REF!,0)</f>
        <v>#REF!</v>
      </c>
      <c r="BT86" s="85" t="e">
        <f>I86+R86+AA86+AJ86+AS86+BB86+BK86+#REF!+#REF!+#REF!+#REF!+#REF!</f>
        <v>#REF!</v>
      </c>
      <c r="BU86" s="107" t="e">
        <f>IF(#REF!&gt;=1,J86,I86)+IF(#REF!&gt;=2,S86,R86)+IF(#REF!&gt;=3,AB86,AA86)+IF(#REF!&gt;=4,AK86,AJ86)+IF(#REF!&gt;=5,AT86,AS86)+IF(#REF!&gt;=6,BC86,BB86)+IF(#REF!&gt;=7,BL86,BK86)+IF(#REF!&gt;=8,#REF!,#REF!)+IF(#REF!&gt;=9,#REF!,#REF!)+IF(#REF!&gt;=10,#REF!,#REF!)+IF(#REF!&gt;=11,#REF!,#REF!)+IF(#REF!&gt;=12,#REF!,#REF!)</f>
        <v>#REF!</v>
      </c>
      <c r="BV86" s="53" t="e">
        <f t="shared" si="146"/>
        <v>#REF!</v>
      </c>
      <c r="BW86" s="84" t="s">
        <v>253</v>
      </c>
    </row>
    <row r="87" spans="1:75" ht="15.75" hidden="1">
      <c r="A87" s="99" t="s">
        <v>113</v>
      </c>
      <c r="B87" s="198"/>
      <c r="C87" s="10" t="s">
        <v>1</v>
      </c>
      <c r="D87" s="21"/>
      <c r="E87" s="21"/>
      <c r="F87" s="21"/>
      <c r="G87" s="21"/>
      <c r="H87" s="21"/>
      <c r="I87" s="21"/>
      <c r="J87" s="21"/>
      <c r="K87" s="52">
        <f t="shared" si="133"/>
        <v>0</v>
      </c>
      <c r="L87" s="52" t="s">
        <v>253</v>
      </c>
      <c r="M87" s="17"/>
      <c r="N87" s="21"/>
      <c r="O87" s="21"/>
      <c r="P87" s="21"/>
      <c r="Q87" s="21"/>
      <c r="R87" s="21"/>
      <c r="S87" s="21"/>
      <c r="T87" s="52">
        <f t="shared" si="140"/>
        <v>0</v>
      </c>
      <c r="U87" s="52" t="s">
        <v>253</v>
      </c>
      <c r="V87" s="21"/>
      <c r="W87" s="21"/>
      <c r="X87" s="21"/>
      <c r="Y87" s="21"/>
      <c r="Z87" s="21"/>
      <c r="AA87" s="21"/>
      <c r="AB87" s="21"/>
      <c r="AC87" s="52">
        <f t="shared" si="141"/>
        <v>0</v>
      </c>
      <c r="AD87" s="52" t="s">
        <v>253</v>
      </c>
      <c r="AE87" s="21"/>
      <c r="AF87" s="21"/>
      <c r="AG87" s="21"/>
      <c r="AH87" s="21"/>
      <c r="AI87" s="21"/>
      <c r="AJ87" s="21"/>
      <c r="AK87" s="21"/>
      <c r="AL87" s="52">
        <f t="shared" si="142"/>
        <v>0</v>
      </c>
      <c r="AM87" s="52" t="s">
        <v>253</v>
      </c>
      <c r="AN87" s="21"/>
      <c r="AO87" s="21"/>
      <c r="AP87" s="21"/>
      <c r="AQ87" s="21"/>
      <c r="AR87" s="21"/>
      <c r="AS87" s="21"/>
      <c r="AT87" s="21"/>
      <c r="AU87" s="52">
        <f t="shared" si="143"/>
        <v>0</v>
      </c>
      <c r="AV87" s="52" t="s">
        <v>253</v>
      </c>
      <c r="AW87" s="21"/>
      <c r="AX87" s="21"/>
      <c r="AY87" s="21"/>
      <c r="AZ87" s="21"/>
      <c r="BA87" s="21"/>
      <c r="BB87" s="21"/>
      <c r="BC87" s="21"/>
      <c r="BD87" s="52">
        <f t="shared" si="144"/>
        <v>0</v>
      </c>
      <c r="BE87" s="52" t="s">
        <v>253</v>
      </c>
      <c r="BF87" s="21"/>
      <c r="BG87" s="21"/>
      <c r="BH87" s="21"/>
      <c r="BI87" s="21"/>
      <c r="BJ87" s="21"/>
      <c r="BK87" s="21"/>
      <c r="BL87" s="21"/>
      <c r="BM87" s="52">
        <f t="shared" si="145"/>
        <v>0</v>
      </c>
      <c r="BN87" s="52" t="s">
        <v>253</v>
      </c>
      <c r="BO87" s="21"/>
      <c r="BP87" s="21"/>
      <c r="BQ87" s="21"/>
      <c r="BR87" s="21"/>
      <c r="BS87" s="52" t="e">
        <f>IF(BS85=0,0,BS86/BS85)</f>
        <v>#REF!</v>
      </c>
      <c r="BT87" s="104" t="e">
        <f>IF(BT85=0,0,BT86/BT85)</f>
        <v>#REF!</v>
      </c>
      <c r="BU87" s="52" t="e">
        <f>IF(BU85=0,0,BU86/BU85)</f>
        <v>#REF!</v>
      </c>
      <c r="BV87" s="52" t="e">
        <f t="shared" si="146"/>
        <v>#REF!</v>
      </c>
      <c r="BW87" s="87" t="s">
        <v>253</v>
      </c>
    </row>
    <row r="88" spans="1:75" ht="15.75" hidden="1">
      <c r="A88" s="99" t="s">
        <v>114</v>
      </c>
      <c r="B88" s="35" t="s">
        <v>34</v>
      </c>
      <c r="C88" s="10" t="s">
        <v>4</v>
      </c>
      <c r="D88" s="17"/>
      <c r="E88" s="17"/>
      <c r="F88" s="17"/>
      <c r="G88" s="17"/>
      <c r="H88" s="17"/>
      <c r="I88" s="17"/>
      <c r="J88" s="17"/>
      <c r="K88" s="53">
        <f t="shared" si="133"/>
        <v>0</v>
      </c>
      <c r="L88" s="110">
        <f t="shared" si="23"/>
        <v>0</v>
      </c>
      <c r="M88" s="17"/>
      <c r="N88" s="17"/>
      <c r="O88" s="17"/>
      <c r="P88" s="17"/>
      <c r="Q88" s="17"/>
      <c r="R88" s="17"/>
      <c r="S88" s="17"/>
      <c r="T88" s="53">
        <f t="shared" si="140"/>
        <v>0</v>
      </c>
      <c r="U88" s="110">
        <f>IF(R88=0,0,T88/R88)</f>
        <v>0</v>
      </c>
      <c r="V88" s="17"/>
      <c r="W88" s="17"/>
      <c r="X88" s="17"/>
      <c r="Y88" s="17"/>
      <c r="Z88" s="17"/>
      <c r="AA88" s="17"/>
      <c r="AB88" s="17"/>
      <c r="AC88" s="53">
        <f t="shared" si="141"/>
        <v>0</v>
      </c>
      <c r="AD88" s="110">
        <f>IF(AA88=0,0,AC88/AA88)</f>
        <v>0</v>
      </c>
      <c r="AE88" s="17"/>
      <c r="AF88" s="17"/>
      <c r="AG88" s="17"/>
      <c r="AH88" s="17"/>
      <c r="AI88" s="17"/>
      <c r="AJ88" s="17"/>
      <c r="AK88" s="17"/>
      <c r="AL88" s="53">
        <f t="shared" si="142"/>
        <v>0</v>
      </c>
      <c r="AM88" s="110">
        <f>IF(AJ88=0,0,AL88/AJ88)</f>
        <v>0</v>
      </c>
      <c r="AN88" s="17"/>
      <c r="AO88" s="17"/>
      <c r="AP88" s="17"/>
      <c r="AQ88" s="17"/>
      <c r="AR88" s="17"/>
      <c r="AS88" s="17"/>
      <c r="AT88" s="17"/>
      <c r="AU88" s="53">
        <f t="shared" si="143"/>
        <v>0</v>
      </c>
      <c r="AV88" s="110">
        <f>IF(AS88=0,0,AU88/AS88)</f>
        <v>0</v>
      </c>
      <c r="AW88" s="17"/>
      <c r="AX88" s="17"/>
      <c r="AY88" s="17"/>
      <c r="AZ88" s="17"/>
      <c r="BA88" s="17"/>
      <c r="BB88" s="17"/>
      <c r="BC88" s="17"/>
      <c r="BD88" s="53">
        <f t="shared" si="144"/>
        <v>0</v>
      </c>
      <c r="BE88" s="110">
        <f>IF(BB88=0,0,BD88/BB88)</f>
        <v>0</v>
      </c>
      <c r="BF88" s="17"/>
      <c r="BG88" s="17"/>
      <c r="BH88" s="17"/>
      <c r="BI88" s="17"/>
      <c r="BJ88" s="17"/>
      <c r="BK88" s="17"/>
      <c r="BL88" s="17"/>
      <c r="BM88" s="53">
        <f t="shared" si="145"/>
        <v>0</v>
      </c>
      <c r="BN88" s="110">
        <f>IF(BK88=0,0,BM88/BK88)</f>
        <v>0</v>
      </c>
      <c r="BO88" s="17"/>
      <c r="BP88" s="17"/>
      <c r="BQ88" s="17"/>
      <c r="BR88" s="17"/>
      <c r="BS88" s="51" t="e">
        <f>J88+IF(#REF!&gt;=2,S88,0)+IF(#REF!&gt;=3,AB88,0)+IF(#REF!&gt;=4,AK88,0)+IF(#REF!&gt;=5,AT88,0)+IF(#REF!&gt;=6,BC88,0)+IF(#REF!&gt;=7,BL88,0)+IF(#REF!&gt;=8,#REF!,0)+IF(#REF!&gt;=9,#REF!,0)+IF(#REF!&gt;=10,#REF!,0)+IF(#REF!&gt;=11,#REF!,0)+IF(#REF!&gt;=12,#REF!,0)</f>
        <v>#REF!</v>
      </c>
      <c r="BT88" s="85" t="e">
        <f>I88+R88+AA88+AJ88+AS88+BB88+BK88+#REF!+#REF!+#REF!+#REF!+#REF!</f>
        <v>#REF!</v>
      </c>
      <c r="BU88" s="107" t="e">
        <f>IF(#REF!&gt;=1,J88,I88)+IF(#REF!&gt;=2,S88,R88)+IF(#REF!&gt;=3,AB88,AA88)+IF(#REF!&gt;=4,AK88,AJ88)+IF(#REF!&gt;=5,AT88,AS88)+IF(#REF!&gt;=6,BC88,BB88)+IF(#REF!&gt;=7,BL88,BK88)+IF(#REF!&gt;=8,#REF!,#REF!)+IF(#REF!&gt;=9,#REF!,#REF!)+IF(#REF!&gt;=10,#REF!,#REF!)+IF(#REF!&gt;=11,#REF!,#REF!)+IF(#REF!&gt;=12,#REF!,#REF!)</f>
        <v>#REF!</v>
      </c>
      <c r="BV88" s="53" t="e">
        <f t="shared" si="146"/>
        <v>#REF!</v>
      </c>
      <c r="BW88" s="118" t="e">
        <f>IF(BT88=0,0,BV88/BT88)</f>
        <v>#REF!</v>
      </c>
    </row>
    <row r="89" spans="1:75" ht="15.75" hidden="1">
      <c r="A89" s="99" t="s">
        <v>115</v>
      </c>
      <c r="B89" s="36" t="s">
        <v>35</v>
      </c>
      <c r="C89" s="10" t="s">
        <v>4</v>
      </c>
      <c r="D89" s="53">
        <f>D85-D86-D88</f>
        <v>0</v>
      </c>
      <c r="E89" s="53">
        <f>E85-E86-E88</f>
        <v>0</v>
      </c>
      <c r="F89" s="53"/>
      <c r="G89" s="53"/>
      <c r="H89" s="53"/>
      <c r="I89" s="53">
        <f>I85-I86-I88</f>
        <v>0</v>
      </c>
      <c r="J89" s="53">
        <f>J85-J86-J88</f>
        <v>0</v>
      </c>
      <c r="K89" s="53">
        <f t="shared" si="133"/>
        <v>0</v>
      </c>
      <c r="L89" s="110">
        <f t="shared" si="23"/>
        <v>0</v>
      </c>
      <c r="M89" s="17">
        <f>M85-M86-M88</f>
        <v>0</v>
      </c>
      <c r="N89" s="53">
        <f>N85-N86-N88</f>
        <v>0</v>
      </c>
      <c r="O89" s="53"/>
      <c r="P89" s="53"/>
      <c r="Q89" s="53"/>
      <c r="R89" s="53">
        <f>R85-R86-R88</f>
        <v>0</v>
      </c>
      <c r="S89" s="53">
        <f>S85-S86-S88</f>
        <v>0</v>
      </c>
      <c r="T89" s="53">
        <f t="shared" si="140"/>
        <v>0</v>
      </c>
      <c r="U89" s="110">
        <f>IF(R89=0,0,T89/R89)</f>
        <v>0</v>
      </c>
      <c r="V89" s="53">
        <f>V85-V86-V88</f>
        <v>0</v>
      </c>
      <c r="W89" s="53">
        <f>W85-W86-W88</f>
        <v>0</v>
      </c>
      <c r="X89" s="53"/>
      <c r="Y89" s="53"/>
      <c r="Z89" s="53"/>
      <c r="AA89" s="53">
        <f>AA85-AA86-AA88</f>
        <v>0</v>
      </c>
      <c r="AB89" s="53">
        <f>AB85-AB86-AB88</f>
        <v>0</v>
      </c>
      <c r="AC89" s="53">
        <f t="shared" si="141"/>
        <v>0</v>
      </c>
      <c r="AD89" s="110">
        <f>IF(AA89=0,0,AC89/AA89)</f>
        <v>0</v>
      </c>
      <c r="AE89" s="53">
        <f>AE85-AE86-AE88</f>
        <v>0</v>
      </c>
      <c r="AF89" s="53">
        <f>AF85-AF86-AF88</f>
        <v>0</v>
      </c>
      <c r="AG89" s="53"/>
      <c r="AH89" s="53"/>
      <c r="AI89" s="53"/>
      <c r="AJ89" s="53">
        <f>AJ85-AJ86-AJ88</f>
        <v>0</v>
      </c>
      <c r="AK89" s="53">
        <f>AK85-AK86-AK88</f>
        <v>0</v>
      </c>
      <c r="AL89" s="53">
        <f t="shared" si="142"/>
        <v>0</v>
      </c>
      <c r="AM89" s="110">
        <f>IF(AJ89=0,0,AL89/AJ89)</f>
        <v>0</v>
      </c>
      <c r="AN89" s="53">
        <f>AN85-AN86-AN88</f>
        <v>0</v>
      </c>
      <c r="AO89" s="53">
        <f>AO85-AO86-AO88</f>
        <v>0</v>
      </c>
      <c r="AP89" s="53"/>
      <c r="AQ89" s="53"/>
      <c r="AR89" s="53"/>
      <c r="AS89" s="53">
        <f>AS85-AS86-AS88</f>
        <v>0</v>
      </c>
      <c r="AT89" s="53">
        <f>AT85-AT86-AT88</f>
        <v>0</v>
      </c>
      <c r="AU89" s="53">
        <f t="shared" si="143"/>
        <v>0</v>
      </c>
      <c r="AV89" s="110">
        <f>IF(AS89=0,0,AU89/AS89)</f>
        <v>0</v>
      </c>
      <c r="AW89" s="53">
        <f>AW85-AW86-AW88</f>
        <v>0</v>
      </c>
      <c r="AX89" s="53">
        <f>AX85-AX86-AX88</f>
        <v>0</v>
      </c>
      <c r="AY89" s="53"/>
      <c r="AZ89" s="53"/>
      <c r="BA89" s="53"/>
      <c r="BB89" s="53">
        <f>BB85-BB86-BB88</f>
        <v>0</v>
      </c>
      <c r="BC89" s="53">
        <f>BC85-BC86-BC88</f>
        <v>0</v>
      </c>
      <c r="BD89" s="53">
        <f t="shared" si="144"/>
        <v>0</v>
      </c>
      <c r="BE89" s="110">
        <f>IF(BB89=0,0,BD89/BB89)</f>
        <v>0</v>
      </c>
      <c r="BF89" s="53">
        <f>BF85-BF86-BF88</f>
        <v>0</v>
      </c>
      <c r="BG89" s="53"/>
      <c r="BH89" s="53">
        <f>BH85-BH86-BH88</f>
        <v>0</v>
      </c>
      <c r="BI89" s="53"/>
      <c r="BJ89" s="53"/>
      <c r="BK89" s="53">
        <f>BK85-BK86-BK88</f>
        <v>0</v>
      </c>
      <c r="BL89" s="53">
        <f>BL85-BL86-BL88</f>
        <v>0</v>
      </c>
      <c r="BM89" s="53">
        <f t="shared" si="145"/>
        <v>0</v>
      </c>
      <c r="BN89" s="110">
        <f>IF(BK89=0,0,BM89/BK89)</f>
        <v>0</v>
      </c>
      <c r="BO89" s="53">
        <f>BO85-BO86-BO88</f>
        <v>0</v>
      </c>
      <c r="BP89" s="53">
        <f>BP85-BP86-BP88</f>
        <v>0</v>
      </c>
      <c r="BQ89" s="53"/>
      <c r="BR89" s="53"/>
      <c r="BS89" s="53" t="e">
        <f>BS85-BS86-BS88</f>
        <v>#REF!</v>
      </c>
      <c r="BT89" s="85" t="e">
        <f>BT85-BT86-BT88</f>
        <v>#REF!</v>
      </c>
      <c r="BU89" s="53" t="e">
        <f>BU85-BU86-BU88</f>
        <v>#REF!</v>
      </c>
      <c r="BV89" s="53" t="e">
        <f t="shared" si="146"/>
        <v>#REF!</v>
      </c>
      <c r="BW89" s="118" t="e">
        <f>IF(BT89=0,0,BV89/BT89)</f>
        <v>#REF!</v>
      </c>
    </row>
    <row r="90" spans="1:75" ht="15.75" hidden="1">
      <c r="A90" s="99" t="s">
        <v>116</v>
      </c>
      <c r="B90" s="198" t="s">
        <v>36</v>
      </c>
      <c r="C90" s="10" t="s">
        <v>4</v>
      </c>
      <c r="D90" s="53">
        <f>D89-D92</f>
        <v>0</v>
      </c>
      <c r="E90" s="53">
        <f>E89-E92</f>
        <v>0</v>
      </c>
      <c r="F90" s="53"/>
      <c r="G90" s="53"/>
      <c r="H90" s="53"/>
      <c r="I90" s="53">
        <f>I89-I92</f>
        <v>0</v>
      </c>
      <c r="J90" s="53">
        <f>J89-J92</f>
        <v>0</v>
      </c>
      <c r="K90" s="53">
        <f t="shared" si="133"/>
        <v>0</v>
      </c>
      <c r="L90" s="53" t="s">
        <v>253</v>
      </c>
      <c r="M90" s="53">
        <f>M89-M92</f>
        <v>0</v>
      </c>
      <c r="N90" s="53">
        <f>N89-N92</f>
        <v>0</v>
      </c>
      <c r="O90" s="53"/>
      <c r="P90" s="53"/>
      <c r="Q90" s="53"/>
      <c r="R90" s="53">
        <f>R89-R92</f>
        <v>0</v>
      </c>
      <c r="S90" s="53">
        <f>S89-S92</f>
        <v>0</v>
      </c>
      <c r="T90" s="53">
        <f t="shared" si="140"/>
        <v>0</v>
      </c>
      <c r="U90" s="53" t="s">
        <v>253</v>
      </c>
      <c r="V90" s="53">
        <f>V89-V92</f>
        <v>0</v>
      </c>
      <c r="W90" s="53">
        <f>W89-W92</f>
        <v>0</v>
      </c>
      <c r="X90" s="53"/>
      <c r="Y90" s="53"/>
      <c r="Z90" s="53"/>
      <c r="AA90" s="53">
        <f>AA89-AA92</f>
        <v>0</v>
      </c>
      <c r="AB90" s="53">
        <f>AB89-AB92</f>
        <v>0</v>
      </c>
      <c r="AC90" s="53">
        <f t="shared" si="141"/>
        <v>0</v>
      </c>
      <c r="AD90" s="53" t="s">
        <v>253</v>
      </c>
      <c r="AE90" s="53">
        <f>AE89-AE92</f>
        <v>0</v>
      </c>
      <c r="AF90" s="53">
        <f>AF89-AF92</f>
        <v>0</v>
      </c>
      <c r="AG90" s="53"/>
      <c r="AH90" s="53"/>
      <c r="AI90" s="53"/>
      <c r="AJ90" s="53">
        <f>AJ89-AJ92</f>
        <v>0</v>
      </c>
      <c r="AK90" s="53">
        <f>AK89-AK92</f>
        <v>0</v>
      </c>
      <c r="AL90" s="53">
        <f t="shared" si="142"/>
        <v>0</v>
      </c>
      <c r="AM90" s="53" t="s">
        <v>253</v>
      </c>
      <c r="AN90" s="53">
        <f>AN89-AN92</f>
        <v>0</v>
      </c>
      <c r="AO90" s="53">
        <f>AO89-AO92</f>
        <v>0</v>
      </c>
      <c r="AP90" s="53"/>
      <c r="AQ90" s="53"/>
      <c r="AR90" s="53"/>
      <c r="AS90" s="53">
        <f>AS89-AS92</f>
        <v>0</v>
      </c>
      <c r="AT90" s="53">
        <f>AT89-AT92</f>
        <v>0</v>
      </c>
      <c r="AU90" s="53">
        <f t="shared" si="143"/>
        <v>0</v>
      </c>
      <c r="AV90" s="53" t="s">
        <v>253</v>
      </c>
      <c r="AW90" s="53">
        <f>AW89-AW92</f>
        <v>0</v>
      </c>
      <c r="AX90" s="53">
        <f>AX89-AX92</f>
        <v>0</v>
      </c>
      <c r="AY90" s="53"/>
      <c r="AZ90" s="53"/>
      <c r="BA90" s="53"/>
      <c r="BB90" s="53">
        <f>BB89-BB92</f>
        <v>0</v>
      </c>
      <c r="BC90" s="53">
        <f>BC89-BC92</f>
        <v>0</v>
      </c>
      <c r="BD90" s="53">
        <f t="shared" si="144"/>
        <v>0</v>
      </c>
      <c r="BE90" s="53" t="s">
        <v>253</v>
      </c>
      <c r="BF90" s="53">
        <f>BF89-BF92</f>
        <v>0</v>
      </c>
      <c r="BG90" s="53"/>
      <c r="BH90" s="53">
        <f>BH89-BH92</f>
        <v>0</v>
      </c>
      <c r="BI90" s="53"/>
      <c r="BJ90" s="53"/>
      <c r="BK90" s="53">
        <f>BK89-BK92</f>
        <v>0</v>
      </c>
      <c r="BL90" s="53">
        <f>BL89-BL92</f>
        <v>0</v>
      </c>
      <c r="BM90" s="53">
        <f t="shared" si="145"/>
        <v>0</v>
      </c>
      <c r="BN90" s="53" t="s">
        <v>253</v>
      </c>
      <c r="BO90" s="53">
        <f>BO89-BO92</f>
        <v>0</v>
      </c>
      <c r="BP90" s="53">
        <f>BP89-BP92</f>
        <v>0</v>
      </c>
      <c r="BQ90" s="53"/>
      <c r="BR90" s="53"/>
      <c r="BS90" s="53" t="e">
        <f>BS89-BS92</f>
        <v>#REF!</v>
      </c>
      <c r="BT90" s="85" t="e">
        <f>BT89-BT92</f>
        <v>#REF!</v>
      </c>
      <c r="BU90" s="53" t="e">
        <f>BU89-BU92</f>
        <v>#REF!</v>
      </c>
      <c r="BV90" s="53" t="e">
        <f t="shared" si="146"/>
        <v>#REF!</v>
      </c>
      <c r="BW90" s="84" t="s">
        <v>253</v>
      </c>
    </row>
    <row r="91" spans="1:75" ht="15.75" hidden="1">
      <c r="A91" s="99" t="s">
        <v>117</v>
      </c>
      <c r="B91" s="198"/>
      <c r="C91" s="10" t="s">
        <v>1</v>
      </c>
      <c r="D91" s="52">
        <f>IF(D85=0,0,D90/D85)</f>
        <v>0</v>
      </c>
      <c r="E91" s="52">
        <f>IF(E85=0,0,E90/E85)</f>
        <v>0</v>
      </c>
      <c r="F91" s="52"/>
      <c r="G91" s="52"/>
      <c r="H91" s="52"/>
      <c r="I91" s="52">
        <f>IF(I85=0,0,I90/I85)</f>
        <v>0</v>
      </c>
      <c r="J91" s="52">
        <f>IF(J85=0,0,J90/J85)</f>
        <v>0</v>
      </c>
      <c r="K91" s="52">
        <f t="shared" si="133"/>
        <v>0</v>
      </c>
      <c r="L91" s="52" t="s">
        <v>253</v>
      </c>
      <c r="M91" s="21">
        <f>IF(M85=0,0,M90/M85)</f>
        <v>0</v>
      </c>
      <c r="N91" s="52">
        <f>IF(N85=0,0,N90/N85)</f>
        <v>0</v>
      </c>
      <c r="O91" s="52"/>
      <c r="P91" s="52"/>
      <c r="Q91" s="52"/>
      <c r="R91" s="52">
        <f>IF(R85=0,0,R90/R85)</f>
        <v>0</v>
      </c>
      <c r="S91" s="52">
        <f>IF(S85=0,0,S90/S85)</f>
        <v>0</v>
      </c>
      <c r="T91" s="52">
        <f t="shared" si="140"/>
        <v>0</v>
      </c>
      <c r="U91" s="52" t="s">
        <v>253</v>
      </c>
      <c r="V91" s="52">
        <f>IF(V85=0,0,V90/V85)</f>
        <v>0</v>
      </c>
      <c r="W91" s="52">
        <f>IF(W85=0,0,W90/W85)</f>
        <v>0</v>
      </c>
      <c r="X91" s="52"/>
      <c r="Y91" s="52"/>
      <c r="Z91" s="52"/>
      <c r="AA91" s="52">
        <f>IF(AA85=0,0,AA90/AA85)</f>
        <v>0</v>
      </c>
      <c r="AB91" s="52">
        <f>IF(AB85=0,0,AB90/AB85)</f>
        <v>0</v>
      </c>
      <c r="AC91" s="52">
        <f t="shared" si="141"/>
        <v>0</v>
      </c>
      <c r="AD91" s="52" t="s">
        <v>253</v>
      </c>
      <c r="AE91" s="52">
        <f>IF(AE85=0,0,AE90/AE85)</f>
        <v>0</v>
      </c>
      <c r="AF91" s="52">
        <f>IF(AF85=0,0,AF90/AF85)</f>
        <v>0</v>
      </c>
      <c r="AG91" s="52"/>
      <c r="AH91" s="52"/>
      <c r="AI91" s="52"/>
      <c r="AJ91" s="52">
        <f>IF(AJ85=0,0,AJ90/AJ85)</f>
        <v>0</v>
      </c>
      <c r="AK91" s="52">
        <f>IF(AK85=0,0,AK90/AK85)</f>
        <v>0</v>
      </c>
      <c r="AL91" s="52">
        <f t="shared" si="142"/>
        <v>0</v>
      </c>
      <c r="AM91" s="52" t="s">
        <v>253</v>
      </c>
      <c r="AN91" s="52">
        <f>IF(AN85=0,0,AN90/AN85)</f>
        <v>0</v>
      </c>
      <c r="AO91" s="52">
        <f>IF(AO85=0,0,AO90/AO85)</f>
        <v>0</v>
      </c>
      <c r="AP91" s="52"/>
      <c r="AQ91" s="52"/>
      <c r="AR91" s="52"/>
      <c r="AS91" s="52">
        <f>IF(AS85=0,0,AS90/AS85)</f>
        <v>0</v>
      </c>
      <c r="AT91" s="52">
        <f>IF(AT85=0,0,AT90/AT85)</f>
        <v>0</v>
      </c>
      <c r="AU91" s="52">
        <f t="shared" si="143"/>
        <v>0</v>
      </c>
      <c r="AV91" s="52" t="s">
        <v>253</v>
      </c>
      <c r="AW91" s="52">
        <f>IF(AW85=0,0,AW90/AW85)</f>
        <v>0</v>
      </c>
      <c r="AX91" s="52">
        <f>IF(AX85=0,0,AX90/AX85)</f>
        <v>0</v>
      </c>
      <c r="AY91" s="52"/>
      <c r="AZ91" s="52"/>
      <c r="BA91" s="52"/>
      <c r="BB91" s="52">
        <f>IF(BB85=0,0,BB90/BB85)</f>
        <v>0</v>
      </c>
      <c r="BC91" s="52">
        <f>IF(BC85=0,0,BC90/BC85)</f>
        <v>0</v>
      </c>
      <c r="BD91" s="52">
        <f t="shared" si="144"/>
        <v>0</v>
      </c>
      <c r="BE91" s="52" t="s">
        <v>253</v>
      </c>
      <c r="BF91" s="52">
        <f>IF(BF85=0,0,BF90/BF85)</f>
        <v>0</v>
      </c>
      <c r="BG91" s="52"/>
      <c r="BH91" s="52">
        <f>IF(BH85=0,0,BH90/BH85)</f>
        <v>0</v>
      </c>
      <c r="BI91" s="52"/>
      <c r="BJ91" s="52"/>
      <c r="BK91" s="52">
        <f>IF(BK85=0,0,BK90/BK85)</f>
        <v>0</v>
      </c>
      <c r="BL91" s="52">
        <f>IF(BL85=0,0,BL90/BL85)</f>
        <v>0</v>
      </c>
      <c r="BM91" s="52">
        <f t="shared" si="145"/>
        <v>0</v>
      </c>
      <c r="BN91" s="52" t="s">
        <v>253</v>
      </c>
      <c r="BO91" s="52">
        <f>IF(BO85=0,0,BO90/BO85)</f>
        <v>0</v>
      </c>
      <c r="BP91" s="52">
        <f>IF(BP85=0,0,BP90/BP85)</f>
        <v>0</v>
      </c>
      <c r="BQ91" s="52"/>
      <c r="BR91" s="52"/>
      <c r="BS91" s="52" t="e">
        <f>IF(BS85=0,0,BS90/BS85)</f>
        <v>#REF!</v>
      </c>
      <c r="BT91" s="86" t="e">
        <f>IF(BT85=0,0,BT90/BT85)</f>
        <v>#REF!</v>
      </c>
      <c r="BU91" s="52" t="e">
        <f>IF(BU85=0,0,BU90/BU85)</f>
        <v>#REF!</v>
      </c>
      <c r="BV91" s="52" t="e">
        <f t="shared" si="146"/>
        <v>#REF!</v>
      </c>
      <c r="BW91" s="87" t="s">
        <v>253</v>
      </c>
    </row>
    <row r="92" spans="1:75" ht="15.75" hidden="1">
      <c r="A92" s="99" t="s">
        <v>118</v>
      </c>
      <c r="B92" s="35" t="s">
        <v>38</v>
      </c>
      <c r="C92" s="10" t="s">
        <v>4</v>
      </c>
      <c r="D92" s="53">
        <f>D93+D94+D95</f>
        <v>0</v>
      </c>
      <c r="E92" s="53">
        <f>E93+E94+E95</f>
        <v>0</v>
      </c>
      <c r="F92" s="53"/>
      <c r="G92" s="53"/>
      <c r="H92" s="53"/>
      <c r="I92" s="53">
        <f>I93+I94+I95</f>
        <v>0</v>
      </c>
      <c r="J92" s="53">
        <f>J93+J94+J95</f>
        <v>0</v>
      </c>
      <c r="K92" s="53">
        <f t="shared" si="133"/>
        <v>0</v>
      </c>
      <c r="L92" s="110">
        <f t="shared" si="23"/>
        <v>0</v>
      </c>
      <c r="M92" s="122">
        <f>M93+M94+M95</f>
        <v>0</v>
      </c>
      <c r="N92" s="53">
        <f>N93+N94+N95</f>
        <v>0</v>
      </c>
      <c r="O92" s="53"/>
      <c r="P92" s="53"/>
      <c r="Q92" s="53"/>
      <c r="R92" s="53">
        <f>R93+R94+R95</f>
        <v>0</v>
      </c>
      <c r="S92" s="53">
        <f>S93+S94+S95</f>
        <v>0</v>
      </c>
      <c r="T92" s="53">
        <f t="shared" si="140"/>
        <v>0</v>
      </c>
      <c r="U92" s="110">
        <f>IF(R92=0,0,T92/R92)</f>
        <v>0</v>
      </c>
      <c r="V92" s="53">
        <f>V93+V94+V95</f>
        <v>0</v>
      </c>
      <c r="W92" s="53">
        <f>W93+W94+W95</f>
        <v>0</v>
      </c>
      <c r="X92" s="53"/>
      <c r="Y92" s="53"/>
      <c r="Z92" s="53"/>
      <c r="AA92" s="53">
        <f>AA93+AA94+AA95</f>
        <v>0</v>
      </c>
      <c r="AB92" s="53">
        <f>AB93+AB94+AB95</f>
        <v>0</v>
      </c>
      <c r="AC92" s="53">
        <f t="shared" si="141"/>
        <v>0</v>
      </c>
      <c r="AD92" s="110">
        <f>IF(AA92=0,0,AC92/AA92)</f>
        <v>0</v>
      </c>
      <c r="AE92" s="53">
        <f>AE93+AE94+AE95</f>
        <v>0</v>
      </c>
      <c r="AF92" s="53">
        <f>AF93+AF94+AF95</f>
        <v>0</v>
      </c>
      <c r="AG92" s="53"/>
      <c r="AH92" s="53"/>
      <c r="AI92" s="53"/>
      <c r="AJ92" s="53">
        <f>AJ93+AJ94+AJ95</f>
        <v>0</v>
      </c>
      <c r="AK92" s="53">
        <f>AK93+AK94+AK95</f>
        <v>0</v>
      </c>
      <c r="AL92" s="53">
        <f t="shared" si="142"/>
        <v>0</v>
      </c>
      <c r="AM92" s="110">
        <f>IF(AJ92=0,0,AL92/AJ92)</f>
        <v>0</v>
      </c>
      <c r="AN92" s="53">
        <f>AN93+AN94+AN95</f>
        <v>0</v>
      </c>
      <c r="AO92" s="53">
        <f>AO93+AO94+AO95</f>
        <v>0</v>
      </c>
      <c r="AP92" s="53"/>
      <c r="AQ92" s="53"/>
      <c r="AR92" s="53"/>
      <c r="AS92" s="53">
        <f>AS93+AS94+AS95</f>
        <v>0</v>
      </c>
      <c r="AT92" s="53">
        <f>AT93+AT94+AT95</f>
        <v>0</v>
      </c>
      <c r="AU92" s="53">
        <f t="shared" si="143"/>
        <v>0</v>
      </c>
      <c r="AV92" s="110">
        <f>IF(AS92=0,0,AU92/AS92)</f>
        <v>0</v>
      </c>
      <c r="AW92" s="53">
        <f>AW93+AW94+AW95</f>
        <v>0</v>
      </c>
      <c r="AX92" s="53">
        <f>AX93+AX94+AX95</f>
        <v>0</v>
      </c>
      <c r="AY92" s="53"/>
      <c r="AZ92" s="53"/>
      <c r="BA92" s="53"/>
      <c r="BB92" s="53">
        <f>BB93+BB94+BB95</f>
        <v>0</v>
      </c>
      <c r="BC92" s="53">
        <f>BC93+BC94+BC95</f>
        <v>0</v>
      </c>
      <c r="BD92" s="53">
        <f t="shared" si="144"/>
        <v>0</v>
      </c>
      <c r="BE92" s="110">
        <f>IF(BB92=0,0,BD92/BB92)</f>
        <v>0</v>
      </c>
      <c r="BF92" s="53">
        <f>BF93+BF94+BF95</f>
        <v>0</v>
      </c>
      <c r="BG92" s="53"/>
      <c r="BH92" s="53">
        <f>BH93+BH94+BH95</f>
        <v>0</v>
      </c>
      <c r="BI92" s="53"/>
      <c r="BJ92" s="53"/>
      <c r="BK92" s="53">
        <f>BK93+BK94+BK95</f>
        <v>0</v>
      </c>
      <c r="BL92" s="53">
        <f>BL93+BL94+BL95</f>
        <v>0</v>
      </c>
      <c r="BM92" s="53">
        <f t="shared" si="145"/>
        <v>0</v>
      </c>
      <c r="BN92" s="110">
        <f>IF(BK92=0,0,BM92/BK92)</f>
        <v>0</v>
      </c>
      <c r="BO92" s="53">
        <f>BO93+BO94+BO95</f>
        <v>0</v>
      </c>
      <c r="BP92" s="53">
        <f>BP93+BP94+BP95</f>
        <v>0</v>
      </c>
      <c r="BQ92" s="53"/>
      <c r="BR92" s="53"/>
      <c r="BS92" s="53" t="e">
        <f>BS93+BS94+BS95</f>
        <v>#REF!</v>
      </c>
      <c r="BT92" s="85" t="e">
        <f>BT93+BT94+BT95</f>
        <v>#REF!</v>
      </c>
      <c r="BU92" s="53" t="e">
        <f>BU93+BU94+BU95</f>
        <v>#REF!</v>
      </c>
      <c r="BV92" s="53" t="e">
        <f t="shared" si="146"/>
        <v>#REF!</v>
      </c>
      <c r="BW92" s="118" t="e">
        <f>IF(BT92=0,0,BV92/BT92)</f>
        <v>#REF!</v>
      </c>
    </row>
    <row r="93" spans="1:75" ht="15.75" hidden="1">
      <c r="A93" s="99" t="s">
        <v>119</v>
      </c>
      <c r="B93" s="35" t="s">
        <v>120</v>
      </c>
      <c r="C93" s="10" t="s">
        <v>4</v>
      </c>
      <c r="D93" s="17"/>
      <c r="E93" s="17"/>
      <c r="F93" s="17"/>
      <c r="G93" s="17"/>
      <c r="H93" s="17"/>
      <c r="I93" s="17"/>
      <c r="J93" s="17"/>
      <c r="K93" s="53">
        <f t="shared" si="133"/>
        <v>0</v>
      </c>
      <c r="L93" s="110">
        <f t="shared" si="23"/>
        <v>0</v>
      </c>
      <c r="M93" s="53"/>
      <c r="N93" s="17"/>
      <c r="O93" s="17"/>
      <c r="P93" s="17"/>
      <c r="Q93" s="17"/>
      <c r="R93" s="17"/>
      <c r="S93" s="17"/>
      <c r="T93" s="53">
        <f t="shared" si="140"/>
        <v>0</v>
      </c>
      <c r="U93" s="110">
        <f>IF(R93=0,0,T93/R93)</f>
        <v>0</v>
      </c>
      <c r="V93" s="17"/>
      <c r="W93" s="17"/>
      <c r="X93" s="17"/>
      <c r="Y93" s="17"/>
      <c r="Z93" s="17"/>
      <c r="AA93" s="17"/>
      <c r="AB93" s="17"/>
      <c r="AC93" s="53">
        <f t="shared" si="141"/>
        <v>0</v>
      </c>
      <c r="AD93" s="110">
        <f>IF(AA93=0,0,AC93/AA93)</f>
        <v>0</v>
      </c>
      <c r="AE93" s="17"/>
      <c r="AF93" s="17"/>
      <c r="AG93" s="17"/>
      <c r="AH93" s="17"/>
      <c r="AI93" s="17"/>
      <c r="AJ93" s="17"/>
      <c r="AK93" s="17"/>
      <c r="AL93" s="53">
        <f t="shared" si="142"/>
        <v>0</v>
      </c>
      <c r="AM93" s="110">
        <f>IF(AJ93=0,0,AL93/AJ93)</f>
        <v>0</v>
      </c>
      <c r="AN93" s="17"/>
      <c r="AO93" s="17"/>
      <c r="AP93" s="17"/>
      <c r="AQ93" s="17"/>
      <c r="AR93" s="17"/>
      <c r="AS93" s="17"/>
      <c r="AT93" s="17"/>
      <c r="AU93" s="53">
        <f t="shared" si="143"/>
        <v>0</v>
      </c>
      <c r="AV93" s="110">
        <f>IF(AS93=0,0,AU93/AS93)</f>
        <v>0</v>
      </c>
      <c r="AW93" s="17"/>
      <c r="AX93" s="17"/>
      <c r="AY93" s="17"/>
      <c r="AZ93" s="17"/>
      <c r="BA93" s="17"/>
      <c r="BB93" s="17"/>
      <c r="BC93" s="17"/>
      <c r="BD93" s="53">
        <f t="shared" si="144"/>
        <v>0</v>
      </c>
      <c r="BE93" s="110">
        <f>IF(BB93=0,0,BD93/BB93)</f>
        <v>0</v>
      </c>
      <c r="BF93" s="17"/>
      <c r="BG93" s="17"/>
      <c r="BH93" s="17"/>
      <c r="BI93" s="17"/>
      <c r="BJ93" s="17"/>
      <c r="BK93" s="17"/>
      <c r="BL93" s="17"/>
      <c r="BM93" s="53">
        <f t="shared" si="145"/>
        <v>0</v>
      </c>
      <c r="BN93" s="110">
        <f>IF(BK93=0,0,BM93/BK93)</f>
        <v>0</v>
      </c>
      <c r="BO93" s="17"/>
      <c r="BP93" s="17"/>
      <c r="BQ93" s="17"/>
      <c r="BR93" s="17"/>
      <c r="BS93" s="51" t="e">
        <f>J93+IF(#REF!&gt;=2,S93,0)+IF(#REF!&gt;=3,AB93,0)+IF(#REF!&gt;=4,AK93,0)+IF(#REF!&gt;=5,AT93,0)+IF(#REF!&gt;=6,BC93,0)+IF(#REF!&gt;=7,BL93,0)+IF(#REF!&gt;=8,#REF!,0)+IF(#REF!&gt;=9,#REF!,0)+IF(#REF!&gt;=10,#REF!,0)+IF(#REF!&gt;=11,#REF!,0)+IF(#REF!&gt;=12,#REF!,0)</f>
        <v>#REF!</v>
      </c>
      <c r="BT93" s="85" t="e">
        <f>I93+R93+AA93+AJ93+AS93+BB93+BK93+#REF!+#REF!+#REF!+#REF!+#REF!</f>
        <v>#REF!</v>
      </c>
      <c r="BU93" s="107" t="e">
        <f>IF(#REF!&gt;=1,J93,I93)+IF(#REF!&gt;=2,S93,R93)+IF(#REF!&gt;=3,AB93,AA93)+IF(#REF!&gt;=4,AK93,AJ93)+IF(#REF!&gt;=5,AT93,AS93)+IF(#REF!&gt;=6,BC93,BB93)+IF(#REF!&gt;=7,BL93,BK93)+IF(#REF!&gt;=8,#REF!,#REF!)+IF(#REF!&gt;=9,#REF!,#REF!)+IF(#REF!&gt;=10,#REF!,#REF!)+IF(#REF!&gt;=11,#REF!,#REF!)+IF(#REF!&gt;=12,#REF!,#REF!)</f>
        <v>#REF!</v>
      </c>
      <c r="BV93" s="53" t="e">
        <f t="shared" si="146"/>
        <v>#REF!</v>
      </c>
      <c r="BW93" s="118" t="e">
        <f>IF(BT93=0,0,BV93/BT93)</f>
        <v>#REF!</v>
      </c>
    </row>
    <row r="94" spans="1:75" ht="15.75" hidden="1">
      <c r="A94" s="99" t="s">
        <v>121</v>
      </c>
      <c r="B94" s="35" t="s">
        <v>122</v>
      </c>
      <c r="C94" s="10"/>
      <c r="D94" s="17"/>
      <c r="E94" s="17"/>
      <c r="F94" s="17"/>
      <c r="G94" s="17"/>
      <c r="H94" s="17"/>
      <c r="I94" s="17"/>
      <c r="J94" s="17"/>
      <c r="K94" s="53">
        <f t="shared" si="133"/>
        <v>0</v>
      </c>
      <c r="L94" s="110">
        <f t="shared" si="23"/>
        <v>0</v>
      </c>
      <c r="M94" s="53"/>
      <c r="N94" s="17"/>
      <c r="O94" s="17"/>
      <c r="P94" s="17"/>
      <c r="Q94" s="17"/>
      <c r="R94" s="17"/>
      <c r="S94" s="17"/>
      <c r="T94" s="53">
        <f t="shared" si="140"/>
        <v>0</v>
      </c>
      <c r="U94" s="110">
        <f>IF(R94=0,0,T94/R94)</f>
        <v>0</v>
      </c>
      <c r="V94" s="17"/>
      <c r="W94" s="17"/>
      <c r="X94" s="17"/>
      <c r="Y94" s="17"/>
      <c r="Z94" s="17"/>
      <c r="AA94" s="17"/>
      <c r="AB94" s="17"/>
      <c r="AC94" s="53">
        <f t="shared" si="141"/>
        <v>0</v>
      </c>
      <c r="AD94" s="110">
        <f>IF(AA94=0,0,AC94/AA94)</f>
        <v>0</v>
      </c>
      <c r="AE94" s="17"/>
      <c r="AF94" s="17"/>
      <c r="AG94" s="17"/>
      <c r="AH94" s="17"/>
      <c r="AI94" s="17"/>
      <c r="AJ94" s="17"/>
      <c r="AK94" s="17"/>
      <c r="AL94" s="53">
        <f t="shared" si="142"/>
        <v>0</v>
      </c>
      <c r="AM94" s="110">
        <f>IF(AJ94=0,0,AL94/AJ94)</f>
        <v>0</v>
      </c>
      <c r="AN94" s="17"/>
      <c r="AO94" s="17"/>
      <c r="AP94" s="17"/>
      <c r="AQ94" s="17"/>
      <c r="AR94" s="17"/>
      <c r="AS94" s="17"/>
      <c r="AT94" s="17"/>
      <c r="AU94" s="53">
        <f t="shared" si="143"/>
        <v>0</v>
      </c>
      <c r="AV94" s="110">
        <f>IF(AS94=0,0,AU94/AS94)</f>
        <v>0</v>
      </c>
      <c r="AW94" s="17"/>
      <c r="AX94" s="17"/>
      <c r="AY94" s="17"/>
      <c r="AZ94" s="17"/>
      <c r="BA94" s="17"/>
      <c r="BB94" s="17"/>
      <c r="BC94" s="17"/>
      <c r="BD94" s="53">
        <f t="shared" si="144"/>
        <v>0</v>
      </c>
      <c r="BE94" s="110">
        <f>IF(BB94=0,0,BD94/BB94)</f>
        <v>0</v>
      </c>
      <c r="BF94" s="17"/>
      <c r="BG94" s="17"/>
      <c r="BH94" s="17"/>
      <c r="BI94" s="17"/>
      <c r="BJ94" s="17"/>
      <c r="BK94" s="17"/>
      <c r="BL94" s="17"/>
      <c r="BM94" s="53">
        <f t="shared" si="145"/>
        <v>0</v>
      </c>
      <c r="BN94" s="110">
        <f>IF(BK94=0,0,BM94/BK94)</f>
        <v>0</v>
      </c>
      <c r="BO94" s="17"/>
      <c r="BP94" s="17"/>
      <c r="BQ94" s="17"/>
      <c r="BR94" s="17"/>
      <c r="BS94" s="51" t="e">
        <f>J94+IF(#REF!&gt;=2,S94,0)+IF(#REF!&gt;=3,AB94,0)+IF(#REF!&gt;=4,AK94,0)+IF(#REF!&gt;=5,AT94,0)+IF(#REF!&gt;=6,BC94,0)+IF(#REF!&gt;=7,BL94,0)+IF(#REF!&gt;=8,#REF!,0)+IF(#REF!&gt;=9,#REF!,0)+IF(#REF!&gt;=10,#REF!,0)+IF(#REF!&gt;=11,#REF!,0)+IF(#REF!&gt;=12,#REF!,0)</f>
        <v>#REF!</v>
      </c>
      <c r="BT94" s="85" t="e">
        <f>I94+R94+AA94+AJ94+AS94+BB94+BK94+#REF!+#REF!+#REF!+#REF!+#REF!</f>
        <v>#REF!</v>
      </c>
      <c r="BU94" s="107" t="e">
        <f>IF(#REF!&gt;=1,J94,I94)+IF(#REF!&gt;=2,S94,R94)+IF(#REF!&gt;=3,AB94,AA94)+IF(#REF!&gt;=4,AK94,AJ94)+IF(#REF!&gt;=5,AT94,AS94)+IF(#REF!&gt;=6,BC94,BB94)+IF(#REF!&gt;=7,BL94,BK94)+IF(#REF!&gt;=8,#REF!,#REF!)+IF(#REF!&gt;=9,#REF!,#REF!)+IF(#REF!&gt;=10,#REF!,#REF!)+IF(#REF!&gt;=11,#REF!,#REF!)+IF(#REF!&gt;=12,#REF!,#REF!)</f>
        <v>#REF!</v>
      </c>
      <c r="BV94" s="53" t="e">
        <f t="shared" si="146"/>
        <v>#REF!</v>
      </c>
      <c r="BW94" s="118" t="e">
        <f>IF(BT94=0,0,BV94/BT94)</f>
        <v>#REF!</v>
      </c>
    </row>
    <row r="95" spans="1:75" ht="15.75" hidden="1">
      <c r="A95" s="99" t="s">
        <v>123</v>
      </c>
      <c r="B95" s="35" t="s">
        <v>42</v>
      </c>
      <c r="C95" s="10" t="s">
        <v>4</v>
      </c>
      <c r="D95" s="21"/>
      <c r="E95" s="21"/>
      <c r="F95" s="21"/>
      <c r="G95" s="21"/>
      <c r="H95" s="21"/>
      <c r="I95" s="21"/>
      <c r="J95" s="21"/>
      <c r="K95" s="53">
        <f t="shared" si="133"/>
        <v>0</v>
      </c>
      <c r="L95" s="110">
        <f t="shared" si="23"/>
        <v>0</v>
      </c>
      <c r="M95" s="52"/>
      <c r="N95" s="21"/>
      <c r="O95" s="21"/>
      <c r="P95" s="21"/>
      <c r="Q95" s="21"/>
      <c r="R95" s="21"/>
      <c r="S95" s="21"/>
      <c r="T95" s="53">
        <f t="shared" si="140"/>
        <v>0</v>
      </c>
      <c r="U95" s="110">
        <f>IF(R95=0,0,T95/R95)</f>
        <v>0</v>
      </c>
      <c r="V95" s="21"/>
      <c r="W95" s="21"/>
      <c r="X95" s="21"/>
      <c r="Y95" s="21"/>
      <c r="Z95" s="21"/>
      <c r="AA95" s="21"/>
      <c r="AB95" s="21"/>
      <c r="AC95" s="53">
        <f t="shared" si="141"/>
        <v>0</v>
      </c>
      <c r="AD95" s="110">
        <f>IF(AA95=0,0,AC95/AA95)</f>
        <v>0</v>
      </c>
      <c r="AE95" s="21"/>
      <c r="AF95" s="21"/>
      <c r="AG95" s="21"/>
      <c r="AH95" s="21"/>
      <c r="AI95" s="21"/>
      <c r="AJ95" s="21"/>
      <c r="AK95" s="21"/>
      <c r="AL95" s="53">
        <f t="shared" si="142"/>
        <v>0</v>
      </c>
      <c r="AM95" s="110">
        <f>IF(AJ95=0,0,AL95/AJ95)</f>
        <v>0</v>
      </c>
      <c r="AN95" s="21"/>
      <c r="AO95" s="21"/>
      <c r="AP95" s="21"/>
      <c r="AQ95" s="21"/>
      <c r="AR95" s="21"/>
      <c r="AS95" s="21"/>
      <c r="AT95" s="21"/>
      <c r="AU95" s="53">
        <f t="shared" si="143"/>
        <v>0</v>
      </c>
      <c r="AV95" s="110">
        <f>IF(AS95=0,0,AU95/AS95)</f>
        <v>0</v>
      </c>
      <c r="AW95" s="21"/>
      <c r="AX95" s="21"/>
      <c r="AY95" s="21"/>
      <c r="AZ95" s="21"/>
      <c r="BA95" s="21"/>
      <c r="BB95" s="21"/>
      <c r="BC95" s="21"/>
      <c r="BD95" s="53">
        <f t="shared" si="144"/>
        <v>0</v>
      </c>
      <c r="BE95" s="110">
        <f>IF(BB95=0,0,BD95/BB95)</f>
        <v>0</v>
      </c>
      <c r="BF95" s="21"/>
      <c r="BG95" s="21"/>
      <c r="BH95" s="21"/>
      <c r="BI95" s="21"/>
      <c r="BJ95" s="21"/>
      <c r="BK95" s="21"/>
      <c r="BL95" s="21"/>
      <c r="BM95" s="53">
        <f t="shared" si="145"/>
        <v>0</v>
      </c>
      <c r="BN95" s="110">
        <f>IF(BK95=0,0,BM95/BK95)</f>
        <v>0</v>
      </c>
      <c r="BO95" s="21"/>
      <c r="BP95" s="21"/>
      <c r="BQ95" s="21"/>
      <c r="BR95" s="21"/>
      <c r="BS95" s="51" t="e">
        <f>J95+IF(#REF!&gt;=2,S95,0)+IF(#REF!&gt;=3,AB95,0)+IF(#REF!&gt;=4,AK95,0)+IF(#REF!&gt;=5,AT95,0)+IF(#REF!&gt;=6,BC95,0)+IF(#REF!&gt;=7,BL95,0)+IF(#REF!&gt;=8,#REF!,0)+IF(#REF!&gt;=9,#REF!,0)+IF(#REF!&gt;=10,#REF!,0)+IF(#REF!&gt;=11,#REF!,0)+IF(#REF!&gt;=12,#REF!,0)</f>
        <v>#REF!</v>
      </c>
      <c r="BT95" s="85" t="e">
        <f>I95+R95+AA95+AJ95+AS95+BB95+BK95+#REF!+#REF!+#REF!+#REF!+#REF!</f>
        <v>#REF!</v>
      </c>
      <c r="BU95" s="107" t="e">
        <f>IF(#REF!&gt;=1,J95,I95)+IF(#REF!&gt;=2,S95,R95)+IF(#REF!&gt;=3,AB95,AA95)+IF(#REF!&gt;=4,AK95,AJ95)+IF(#REF!&gt;=5,AT95,AS95)+IF(#REF!&gt;=6,BC95,BB95)+IF(#REF!&gt;=7,BL95,BK95)+IF(#REF!&gt;=8,#REF!,#REF!)+IF(#REF!&gt;=9,#REF!,#REF!)+IF(#REF!&gt;=10,#REF!,#REF!)+IF(#REF!&gt;=11,#REF!,#REF!)+IF(#REF!&gt;=12,#REF!,#REF!)</f>
        <v>#REF!</v>
      </c>
      <c r="BV95" s="53" t="e">
        <f t="shared" si="146"/>
        <v>#REF!</v>
      </c>
      <c r="BW95" s="118" t="e">
        <f>IF(BT95=0,0,BV95/BT95)</f>
        <v>#REF!</v>
      </c>
    </row>
    <row r="96" spans="1:75" ht="31.5" hidden="1">
      <c r="A96" s="99" t="s">
        <v>124</v>
      </c>
      <c r="B96" s="18" t="s">
        <v>44</v>
      </c>
      <c r="C96" s="31" t="s">
        <v>4</v>
      </c>
      <c r="D96" s="21"/>
      <c r="E96" s="21"/>
      <c r="F96" s="21"/>
      <c r="G96" s="21"/>
      <c r="H96" s="21"/>
      <c r="I96" s="21"/>
      <c r="J96" s="21"/>
      <c r="K96" s="53" t="s">
        <v>253</v>
      </c>
      <c r="L96" s="53" t="s">
        <v>253</v>
      </c>
      <c r="M96" s="53"/>
      <c r="N96" s="21"/>
      <c r="O96" s="21"/>
      <c r="P96" s="21"/>
      <c r="Q96" s="21"/>
      <c r="R96" s="21"/>
      <c r="S96" s="21"/>
      <c r="T96" s="53" t="s">
        <v>253</v>
      </c>
      <c r="U96" s="53" t="s">
        <v>253</v>
      </c>
      <c r="V96" s="21"/>
      <c r="W96" s="21"/>
      <c r="X96" s="21"/>
      <c r="Y96" s="21"/>
      <c r="Z96" s="21"/>
      <c r="AA96" s="21"/>
      <c r="AB96" s="21"/>
      <c r="AC96" s="53" t="s">
        <v>253</v>
      </c>
      <c r="AD96" s="53" t="s">
        <v>253</v>
      </c>
      <c r="AE96" s="21"/>
      <c r="AF96" s="21"/>
      <c r="AG96" s="21"/>
      <c r="AH96" s="21"/>
      <c r="AI96" s="21"/>
      <c r="AJ96" s="21"/>
      <c r="AK96" s="21"/>
      <c r="AL96" s="53" t="s">
        <v>253</v>
      </c>
      <c r="AM96" s="53" t="s">
        <v>253</v>
      </c>
      <c r="AN96" s="21"/>
      <c r="AO96" s="21"/>
      <c r="AP96" s="21"/>
      <c r="AQ96" s="21"/>
      <c r="AR96" s="21"/>
      <c r="AS96" s="21"/>
      <c r="AT96" s="21"/>
      <c r="AU96" s="53" t="s">
        <v>253</v>
      </c>
      <c r="AV96" s="53" t="s">
        <v>253</v>
      </c>
      <c r="AW96" s="21"/>
      <c r="AX96" s="21"/>
      <c r="AY96" s="21"/>
      <c r="AZ96" s="21"/>
      <c r="BA96" s="21"/>
      <c r="BB96" s="21"/>
      <c r="BC96" s="21"/>
      <c r="BD96" s="53" t="s">
        <v>253</v>
      </c>
      <c r="BE96" s="53" t="s">
        <v>253</v>
      </c>
      <c r="BF96" s="21"/>
      <c r="BG96" s="21"/>
      <c r="BH96" s="21"/>
      <c r="BI96" s="21"/>
      <c r="BJ96" s="21"/>
      <c r="BK96" s="21"/>
      <c r="BL96" s="21"/>
      <c r="BM96" s="53" t="s">
        <v>253</v>
      </c>
      <c r="BN96" s="53" t="s">
        <v>253</v>
      </c>
      <c r="BO96" s="21"/>
      <c r="BP96" s="21"/>
      <c r="BQ96" s="21"/>
      <c r="BR96" s="21"/>
      <c r="BS96" s="51" t="e">
        <f>J96+IF(#REF!&gt;=2,S96,0)+IF(#REF!&gt;=3,AB96,0)+IF(#REF!&gt;=4,AK96,0)+IF(#REF!&gt;=5,AT96,0)+IF(#REF!&gt;=6,BC96,0)+IF(#REF!&gt;=7,BL96,0)+IF(#REF!&gt;=8,#REF!,0)+IF(#REF!&gt;=9,#REF!,0)+IF(#REF!&gt;=10,#REF!,0)+IF(#REF!&gt;=11,#REF!,0)+IF(#REF!&gt;=12,#REF!,0)</f>
        <v>#REF!</v>
      </c>
      <c r="BT96" s="85" t="e">
        <f>I96+R96+AA96+AJ96+AS96+BB96+BK96+#REF!+#REF!+#REF!+#REF!+#REF!</f>
        <v>#REF!</v>
      </c>
      <c r="BU96" s="107" t="e">
        <f>IF(#REF!&gt;=1,J96,I96)+IF(#REF!&gt;=2,S96,R96)+IF(#REF!&gt;=3,AB96,AA96)+IF(#REF!&gt;=4,AK96,AJ96)+IF(#REF!&gt;=5,AT96,AS96)+IF(#REF!&gt;=6,BC96,BB96)+IF(#REF!&gt;=7,BL96,BK96)+IF(#REF!&gt;=8,#REF!,#REF!)+IF(#REF!&gt;=9,#REF!,#REF!)+IF(#REF!&gt;=10,#REF!,#REF!)+IF(#REF!&gt;=11,#REF!,#REF!)+IF(#REF!&gt;=12,#REF!,#REF!)</f>
        <v>#REF!</v>
      </c>
      <c r="BV96" s="53" t="s">
        <v>253</v>
      </c>
      <c r="BW96" s="84" t="s">
        <v>253</v>
      </c>
    </row>
    <row r="97" spans="1:75" ht="15.75" hidden="1">
      <c r="A97" s="99" t="s">
        <v>125</v>
      </c>
      <c r="B97" s="198" t="s">
        <v>57</v>
      </c>
      <c r="C97" s="10" t="s">
        <v>4</v>
      </c>
      <c r="D97" s="53">
        <f>D85-D88-D92</f>
        <v>0</v>
      </c>
      <c r="E97" s="53">
        <f>E85-E88-E92</f>
        <v>0</v>
      </c>
      <c r="F97" s="53"/>
      <c r="G97" s="53"/>
      <c r="H97" s="53"/>
      <c r="I97" s="53">
        <f>I85-I88-I92</f>
        <v>0</v>
      </c>
      <c r="J97" s="53">
        <f>J85-J88-J92</f>
        <v>0</v>
      </c>
      <c r="K97" s="53">
        <f t="shared" si="133"/>
        <v>0</v>
      </c>
      <c r="L97" s="53" t="s">
        <v>253</v>
      </c>
      <c r="M97" s="17">
        <f>M85-M88-M92</f>
        <v>0</v>
      </c>
      <c r="N97" s="53">
        <f>N85-N88-N92</f>
        <v>0</v>
      </c>
      <c r="O97" s="53"/>
      <c r="P97" s="53"/>
      <c r="Q97" s="53"/>
      <c r="R97" s="53">
        <f>R85-R88-R92</f>
        <v>0</v>
      </c>
      <c r="S97" s="53">
        <f>S85-S88-S92</f>
        <v>0</v>
      </c>
      <c r="T97" s="53">
        <f aca="true" t="shared" si="147" ref="T97:T111">S97-R97</f>
        <v>0</v>
      </c>
      <c r="U97" s="53" t="s">
        <v>253</v>
      </c>
      <c r="V97" s="53">
        <f>V85-V88-V92</f>
        <v>0</v>
      </c>
      <c r="W97" s="53">
        <f>W85-W88-W92</f>
        <v>0</v>
      </c>
      <c r="X97" s="53"/>
      <c r="Y97" s="53"/>
      <c r="Z97" s="53"/>
      <c r="AA97" s="53">
        <f>AA85-AA88-AA92</f>
        <v>0</v>
      </c>
      <c r="AB97" s="53">
        <f>AB85-AB88-AB92</f>
        <v>0</v>
      </c>
      <c r="AC97" s="53">
        <f aca="true" t="shared" si="148" ref="AC97:AC111">AB97-AA97</f>
        <v>0</v>
      </c>
      <c r="AD97" s="53" t="s">
        <v>253</v>
      </c>
      <c r="AE97" s="53">
        <f>AE85-AE88-AE92</f>
        <v>0</v>
      </c>
      <c r="AF97" s="53">
        <f>AF85-AF88-AF92</f>
        <v>0</v>
      </c>
      <c r="AG97" s="53"/>
      <c r="AH97" s="53"/>
      <c r="AI97" s="53"/>
      <c r="AJ97" s="53">
        <f>AJ85-AJ88-AJ92</f>
        <v>0</v>
      </c>
      <c r="AK97" s="53">
        <f>AK85-AK88-AK92</f>
        <v>0</v>
      </c>
      <c r="AL97" s="53">
        <f aca="true" t="shared" si="149" ref="AL97:AL111">AK97-AJ97</f>
        <v>0</v>
      </c>
      <c r="AM97" s="53" t="s">
        <v>253</v>
      </c>
      <c r="AN97" s="53">
        <f>AN85-AN88-AN92</f>
        <v>0</v>
      </c>
      <c r="AO97" s="53">
        <f>AO85-AO88-AO92</f>
        <v>0</v>
      </c>
      <c r="AP97" s="53"/>
      <c r="AQ97" s="53"/>
      <c r="AR97" s="53"/>
      <c r="AS97" s="53">
        <f>AS85-AS88-AS92</f>
        <v>0</v>
      </c>
      <c r="AT97" s="53">
        <f>AT85-AT88-AT92</f>
        <v>0</v>
      </c>
      <c r="AU97" s="53">
        <f aca="true" t="shared" si="150" ref="AU97:AU111">AT97-AS97</f>
        <v>0</v>
      </c>
      <c r="AV97" s="53" t="s">
        <v>253</v>
      </c>
      <c r="AW97" s="53">
        <f>AW85-AW88-AW92</f>
        <v>0</v>
      </c>
      <c r="AX97" s="53">
        <f>AX85-AX88-AX92</f>
        <v>0</v>
      </c>
      <c r="AY97" s="53"/>
      <c r="AZ97" s="53"/>
      <c r="BA97" s="53"/>
      <c r="BB97" s="53">
        <f>BB85-BB88-BB92</f>
        <v>0</v>
      </c>
      <c r="BC97" s="53">
        <f>BC85-BC88-BC92</f>
        <v>0</v>
      </c>
      <c r="BD97" s="53">
        <f aca="true" t="shared" si="151" ref="BD97:BD111">BC97-BB97</f>
        <v>0</v>
      </c>
      <c r="BE97" s="53" t="s">
        <v>253</v>
      </c>
      <c r="BF97" s="53">
        <f>BF85-BF88-BF92</f>
        <v>0</v>
      </c>
      <c r="BG97" s="53"/>
      <c r="BH97" s="53">
        <f>BH85-BH88-BH92</f>
        <v>0</v>
      </c>
      <c r="BI97" s="53"/>
      <c r="BJ97" s="53"/>
      <c r="BK97" s="53">
        <f>BK85-BK88-BK92</f>
        <v>0</v>
      </c>
      <c r="BL97" s="53">
        <f>BL85-BL88-BL92</f>
        <v>0</v>
      </c>
      <c r="BM97" s="53">
        <f aca="true" t="shared" si="152" ref="BM97:BM111">BL97-BK97</f>
        <v>0</v>
      </c>
      <c r="BN97" s="53" t="s">
        <v>253</v>
      </c>
      <c r="BO97" s="53">
        <f>BO85-BO88-BO92</f>
        <v>0</v>
      </c>
      <c r="BP97" s="53">
        <f>BP85-BP88-BP92</f>
        <v>0</v>
      </c>
      <c r="BQ97" s="53"/>
      <c r="BR97" s="53"/>
      <c r="BS97" s="53" t="e">
        <f>BS85-BS88-BS92</f>
        <v>#REF!</v>
      </c>
      <c r="BT97" s="85" t="e">
        <f>BT85-BT88-BT92</f>
        <v>#REF!</v>
      </c>
      <c r="BU97" s="53" t="e">
        <f>BU85-BU88-BU92</f>
        <v>#REF!</v>
      </c>
      <c r="BV97" s="53" t="e">
        <f aca="true" t="shared" si="153" ref="BV97:BV111">BU97-BT97</f>
        <v>#REF!</v>
      </c>
      <c r="BW97" s="84" t="s">
        <v>253</v>
      </c>
    </row>
    <row r="98" spans="1:75" ht="15.75" hidden="1">
      <c r="A98" s="99" t="s">
        <v>126</v>
      </c>
      <c r="B98" s="198"/>
      <c r="C98" s="10" t="s">
        <v>1</v>
      </c>
      <c r="D98" s="52">
        <f>IF(D85=0,0,D97/D85)</f>
        <v>0</v>
      </c>
      <c r="E98" s="52">
        <f>IF(E85=0,0,E97/E85)</f>
        <v>0</v>
      </c>
      <c r="F98" s="52"/>
      <c r="G98" s="52"/>
      <c r="H98" s="52"/>
      <c r="I98" s="52">
        <f>IF(I85=0,0,I97/I85)</f>
        <v>0</v>
      </c>
      <c r="J98" s="52">
        <f>IF(J85=0,0,J97/J85)</f>
        <v>0</v>
      </c>
      <c r="K98" s="52">
        <f t="shared" si="133"/>
        <v>0</v>
      </c>
      <c r="L98" s="52" t="s">
        <v>253</v>
      </c>
      <c r="M98" s="17">
        <f>IF(M85=0,0,M97/M85)</f>
        <v>0</v>
      </c>
      <c r="N98" s="52">
        <f>IF(N85=0,0,N97/N85)</f>
        <v>0</v>
      </c>
      <c r="O98" s="52"/>
      <c r="P98" s="52"/>
      <c r="Q98" s="52"/>
      <c r="R98" s="52">
        <f>IF(R85=0,0,R97/R85)</f>
        <v>0</v>
      </c>
      <c r="S98" s="52">
        <f>IF(S85=0,0,S97/S85)</f>
        <v>0</v>
      </c>
      <c r="T98" s="52">
        <f t="shared" si="147"/>
        <v>0</v>
      </c>
      <c r="U98" s="52" t="s">
        <v>253</v>
      </c>
      <c r="V98" s="52">
        <f>IF(V85=0,0,V97/V85)</f>
        <v>0</v>
      </c>
      <c r="W98" s="52">
        <f>IF(W85=0,0,W97/W85)</f>
        <v>0</v>
      </c>
      <c r="X98" s="52"/>
      <c r="Y98" s="52"/>
      <c r="Z98" s="52"/>
      <c r="AA98" s="52">
        <f>IF(AA85=0,0,AA97/AA85)</f>
        <v>0</v>
      </c>
      <c r="AB98" s="52">
        <f>IF(AB85=0,0,AB97/AB85)</f>
        <v>0</v>
      </c>
      <c r="AC98" s="52">
        <f t="shared" si="148"/>
        <v>0</v>
      </c>
      <c r="AD98" s="52" t="s">
        <v>253</v>
      </c>
      <c r="AE98" s="52">
        <f>IF(AE85=0,0,AE97/AE85)</f>
        <v>0</v>
      </c>
      <c r="AF98" s="52">
        <f>IF(AF85=0,0,AF97/AF85)</f>
        <v>0</v>
      </c>
      <c r="AG98" s="52"/>
      <c r="AH98" s="52"/>
      <c r="AI98" s="52"/>
      <c r="AJ98" s="52">
        <f>IF(AJ85=0,0,AJ97/AJ85)</f>
        <v>0</v>
      </c>
      <c r="AK98" s="52">
        <f>IF(AK85=0,0,AK97/AK85)</f>
        <v>0</v>
      </c>
      <c r="AL98" s="52">
        <f t="shared" si="149"/>
        <v>0</v>
      </c>
      <c r="AM98" s="52" t="s">
        <v>253</v>
      </c>
      <c r="AN98" s="52">
        <f>IF(AN85=0,0,AN97/AN85)</f>
        <v>0</v>
      </c>
      <c r="AO98" s="52">
        <f>IF(AO85=0,0,AO97/AO85)</f>
        <v>0</v>
      </c>
      <c r="AP98" s="52"/>
      <c r="AQ98" s="52"/>
      <c r="AR98" s="52"/>
      <c r="AS98" s="52">
        <f>IF(AS85=0,0,AS97/AS85)</f>
        <v>0</v>
      </c>
      <c r="AT98" s="52">
        <f>IF(AT85=0,0,AT97/AT85)</f>
        <v>0</v>
      </c>
      <c r="AU98" s="52">
        <f t="shared" si="150"/>
        <v>0</v>
      </c>
      <c r="AV98" s="52" t="s">
        <v>253</v>
      </c>
      <c r="AW98" s="52">
        <f>IF(AW85=0,0,AW97/AW85)</f>
        <v>0</v>
      </c>
      <c r="AX98" s="52">
        <f>IF(AX85=0,0,AX97/AX85)</f>
        <v>0</v>
      </c>
      <c r="AY98" s="52"/>
      <c r="AZ98" s="52"/>
      <c r="BA98" s="52"/>
      <c r="BB98" s="52">
        <f>IF(BB85=0,0,BB97/BB85)</f>
        <v>0</v>
      </c>
      <c r="BC98" s="52">
        <f>IF(BC85=0,0,BC97/BC85)</f>
        <v>0</v>
      </c>
      <c r="BD98" s="52">
        <f t="shared" si="151"/>
        <v>0</v>
      </c>
      <c r="BE98" s="52" t="s">
        <v>253</v>
      </c>
      <c r="BF98" s="52">
        <f>IF(BF85=0,0,BF97/BF85)</f>
        <v>0</v>
      </c>
      <c r="BG98" s="52"/>
      <c r="BH98" s="52">
        <f>IF(BH85=0,0,BH97/BH85)</f>
        <v>0</v>
      </c>
      <c r="BI98" s="52"/>
      <c r="BJ98" s="52"/>
      <c r="BK98" s="52">
        <f>IF(BK85=0,0,BK97/BK85)</f>
        <v>0</v>
      </c>
      <c r="BL98" s="52">
        <f>IF(BL85=0,0,BL97/BL85)</f>
        <v>0</v>
      </c>
      <c r="BM98" s="52">
        <f t="shared" si="152"/>
        <v>0</v>
      </c>
      <c r="BN98" s="52" t="s">
        <v>253</v>
      </c>
      <c r="BO98" s="52">
        <f>IF(BO85=0,0,BO97/BO85)</f>
        <v>0</v>
      </c>
      <c r="BP98" s="52">
        <f>IF(BP85=0,0,BP97/BP85)</f>
        <v>0</v>
      </c>
      <c r="BQ98" s="52"/>
      <c r="BR98" s="52"/>
      <c r="BS98" s="52" t="e">
        <f>IF(BS85=0,0,BS97/BS85)</f>
        <v>#REF!</v>
      </c>
      <c r="BT98" s="86" t="e">
        <f>IF(BT85=0,0,BT97/BT85)</f>
        <v>#REF!</v>
      </c>
      <c r="BU98" s="52" t="e">
        <f>IF(BU85=0,0,BU97/BU85)</f>
        <v>#REF!</v>
      </c>
      <c r="BV98" s="52" t="e">
        <f t="shared" si="153"/>
        <v>#REF!</v>
      </c>
      <c r="BW98" s="87" t="s">
        <v>253</v>
      </c>
    </row>
    <row r="99" spans="1:75" ht="15.75" hidden="1">
      <c r="A99" s="99" t="s">
        <v>127</v>
      </c>
      <c r="B99" s="200" t="s">
        <v>104</v>
      </c>
      <c r="C99" s="10" t="s">
        <v>4</v>
      </c>
      <c r="D99" s="21"/>
      <c r="E99" s="21"/>
      <c r="F99" s="21"/>
      <c r="G99" s="21"/>
      <c r="H99" s="21"/>
      <c r="I99" s="21"/>
      <c r="J99" s="21"/>
      <c r="K99" s="53">
        <f t="shared" si="133"/>
        <v>0</v>
      </c>
      <c r="L99" s="53" t="s">
        <v>253</v>
      </c>
      <c r="M99" s="17"/>
      <c r="N99" s="21"/>
      <c r="O99" s="21"/>
      <c r="P99" s="21"/>
      <c r="Q99" s="21"/>
      <c r="R99" s="21"/>
      <c r="S99" s="21"/>
      <c r="T99" s="53">
        <f t="shared" si="147"/>
        <v>0</v>
      </c>
      <c r="U99" s="53" t="s">
        <v>253</v>
      </c>
      <c r="V99" s="21"/>
      <c r="W99" s="21"/>
      <c r="X99" s="21"/>
      <c r="Y99" s="21"/>
      <c r="Z99" s="21"/>
      <c r="AA99" s="21"/>
      <c r="AB99" s="21"/>
      <c r="AC99" s="53">
        <f t="shared" si="148"/>
        <v>0</v>
      </c>
      <c r="AD99" s="53" t="s">
        <v>253</v>
      </c>
      <c r="AE99" s="21"/>
      <c r="AF99" s="21"/>
      <c r="AG99" s="21"/>
      <c r="AH99" s="21"/>
      <c r="AI99" s="21"/>
      <c r="AJ99" s="21"/>
      <c r="AK99" s="21"/>
      <c r="AL99" s="53">
        <f t="shared" si="149"/>
        <v>0</v>
      </c>
      <c r="AM99" s="53" t="s">
        <v>253</v>
      </c>
      <c r="AN99" s="21"/>
      <c r="AO99" s="21"/>
      <c r="AP99" s="21"/>
      <c r="AQ99" s="21"/>
      <c r="AR99" s="21"/>
      <c r="AS99" s="21"/>
      <c r="AT99" s="21"/>
      <c r="AU99" s="53">
        <f t="shared" si="150"/>
        <v>0</v>
      </c>
      <c r="AV99" s="53" t="s">
        <v>253</v>
      </c>
      <c r="AW99" s="21"/>
      <c r="AX99" s="21"/>
      <c r="AY99" s="21"/>
      <c r="AZ99" s="21"/>
      <c r="BA99" s="21"/>
      <c r="BB99" s="21"/>
      <c r="BC99" s="21"/>
      <c r="BD99" s="53">
        <f t="shared" si="151"/>
        <v>0</v>
      </c>
      <c r="BE99" s="53" t="s">
        <v>253</v>
      </c>
      <c r="BF99" s="21"/>
      <c r="BG99" s="21"/>
      <c r="BH99" s="21"/>
      <c r="BI99" s="21"/>
      <c r="BJ99" s="21"/>
      <c r="BK99" s="21"/>
      <c r="BL99" s="21"/>
      <c r="BM99" s="53">
        <f t="shared" si="152"/>
        <v>0</v>
      </c>
      <c r="BN99" s="53" t="s">
        <v>253</v>
      </c>
      <c r="BO99" s="21"/>
      <c r="BP99" s="21"/>
      <c r="BQ99" s="21"/>
      <c r="BR99" s="21"/>
      <c r="BS99" s="51" t="e">
        <f>J99+IF(#REF!&gt;=2,S99,0)+IF(#REF!&gt;=3,AB99,0)+IF(#REF!&gt;=4,AK99,0)+IF(#REF!&gt;=5,AT99,0)+IF(#REF!&gt;=6,BC99,0)+IF(#REF!&gt;=7,BL99,0)+IF(#REF!&gt;=8,#REF!,0)+IF(#REF!&gt;=9,#REF!,0)+IF(#REF!&gt;=10,#REF!,0)+IF(#REF!&gt;=11,#REF!,0)+IF(#REF!&gt;=12,#REF!,0)</f>
        <v>#REF!</v>
      </c>
      <c r="BT99" s="85" t="e">
        <f>I99+R99+AA99+AJ99+AS99+BB99+BK99+#REF!+#REF!+#REF!+#REF!+#REF!</f>
        <v>#REF!</v>
      </c>
      <c r="BU99" s="107" t="e">
        <f>IF(#REF!&gt;=1,J99,I99)+IF(#REF!&gt;=2,S99,R99)+IF(#REF!&gt;=3,AB99,AA99)+IF(#REF!&gt;=4,AK99,AJ99)+IF(#REF!&gt;=5,AT99,AS99)+IF(#REF!&gt;=6,BC99,BB99)+IF(#REF!&gt;=7,BL99,BK99)+IF(#REF!&gt;=8,#REF!,#REF!)+IF(#REF!&gt;=9,#REF!,#REF!)+IF(#REF!&gt;=10,#REF!,#REF!)+IF(#REF!&gt;=11,#REF!,#REF!)+IF(#REF!&gt;=12,#REF!,#REF!)</f>
        <v>#REF!</v>
      </c>
      <c r="BV99" s="53" t="e">
        <f t="shared" si="153"/>
        <v>#REF!</v>
      </c>
      <c r="BW99" s="84" t="s">
        <v>253</v>
      </c>
    </row>
    <row r="100" spans="1:75" ht="15.75" hidden="1">
      <c r="A100" s="99" t="s">
        <v>128</v>
      </c>
      <c r="B100" s="200"/>
      <c r="C100" s="10" t="s">
        <v>1</v>
      </c>
      <c r="D100" s="55">
        <f>IF(D85=0,0,D99/D85)</f>
        <v>0</v>
      </c>
      <c r="E100" s="55">
        <f>IF(E85=0,0,E99/E85)</f>
        <v>0</v>
      </c>
      <c r="F100" s="55"/>
      <c r="G100" s="55"/>
      <c r="H100" s="55"/>
      <c r="I100" s="55">
        <f>IF(I85=0,0,I99/I85)</f>
        <v>0</v>
      </c>
      <c r="J100" s="55">
        <f>IF(J85=0,0,J99/J85)</f>
        <v>0</v>
      </c>
      <c r="K100" s="52">
        <f t="shared" si="133"/>
        <v>0</v>
      </c>
      <c r="L100" s="52" t="s">
        <v>253</v>
      </c>
      <c r="M100" s="17">
        <f>IF(M85=0,0,M99/M85)</f>
        <v>0</v>
      </c>
      <c r="N100" s="55">
        <f>IF(N85=0,0,N99/N85)</f>
        <v>0</v>
      </c>
      <c r="O100" s="55"/>
      <c r="P100" s="55"/>
      <c r="Q100" s="55"/>
      <c r="R100" s="55">
        <f>IF(R85=0,0,R99/R85)</f>
        <v>0</v>
      </c>
      <c r="S100" s="55">
        <f>IF(S85=0,0,S99/S85)</f>
        <v>0</v>
      </c>
      <c r="T100" s="52">
        <f t="shared" si="147"/>
        <v>0</v>
      </c>
      <c r="U100" s="52" t="s">
        <v>253</v>
      </c>
      <c r="V100" s="55">
        <f>IF(V85=0,0,V99/V85)</f>
        <v>0</v>
      </c>
      <c r="W100" s="55">
        <f>IF(W85=0,0,W99/W85)</f>
        <v>0</v>
      </c>
      <c r="X100" s="55"/>
      <c r="Y100" s="55"/>
      <c r="Z100" s="55"/>
      <c r="AA100" s="55">
        <f>IF(AA85=0,0,AA99/AA85)</f>
        <v>0</v>
      </c>
      <c r="AB100" s="55">
        <f>IF(AB85=0,0,AB99/AB85)</f>
        <v>0</v>
      </c>
      <c r="AC100" s="52">
        <f t="shared" si="148"/>
        <v>0</v>
      </c>
      <c r="AD100" s="52" t="s">
        <v>253</v>
      </c>
      <c r="AE100" s="55">
        <f>IF(AE85=0,0,AE99/AE85)</f>
        <v>0</v>
      </c>
      <c r="AF100" s="55">
        <f>IF(AF85=0,0,AF99/AF85)</f>
        <v>0</v>
      </c>
      <c r="AG100" s="55"/>
      <c r="AH100" s="55"/>
      <c r="AI100" s="55"/>
      <c r="AJ100" s="55">
        <f>IF(AJ85=0,0,AJ99/AJ85)</f>
        <v>0</v>
      </c>
      <c r="AK100" s="55">
        <f>IF(AK85=0,0,AK99/AK85)</f>
        <v>0</v>
      </c>
      <c r="AL100" s="52">
        <f t="shared" si="149"/>
        <v>0</v>
      </c>
      <c r="AM100" s="52" t="s">
        <v>253</v>
      </c>
      <c r="AN100" s="55">
        <f>IF(AN85=0,0,AN99/AN85)</f>
        <v>0</v>
      </c>
      <c r="AO100" s="55">
        <f>IF(AO85=0,0,AO99/AO85)</f>
        <v>0</v>
      </c>
      <c r="AP100" s="55"/>
      <c r="AQ100" s="55"/>
      <c r="AR100" s="55"/>
      <c r="AS100" s="55">
        <f>IF(AS85=0,0,AS99/AS85)</f>
        <v>0</v>
      </c>
      <c r="AT100" s="55">
        <f>IF(AT85=0,0,AT99/AT85)</f>
        <v>0</v>
      </c>
      <c r="AU100" s="52">
        <f t="shared" si="150"/>
        <v>0</v>
      </c>
      <c r="AV100" s="52" t="s">
        <v>253</v>
      </c>
      <c r="AW100" s="55">
        <f>IF(AW85=0,0,AW99/AW85)</f>
        <v>0</v>
      </c>
      <c r="AX100" s="55">
        <f>IF(AX85=0,0,AX99/AX85)</f>
        <v>0</v>
      </c>
      <c r="AY100" s="55"/>
      <c r="AZ100" s="55"/>
      <c r="BA100" s="55"/>
      <c r="BB100" s="55">
        <f>IF(BB85=0,0,BB99/BB85)</f>
        <v>0</v>
      </c>
      <c r="BC100" s="55">
        <f>IF(BC85=0,0,BC99/BC85)</f>
        <v>0</v>
      </c>
      <c r="BD100" s="52">
        <f t="shared" si="151"/>
        <v>0</v>
      </c>
      <c r="BE100" s="52" t="s">
        <v>253</v>
      </c>
      <c r="BF100" s="55">
        <f>IF(BF85=0,0,BF99/BF85)</f>
        <v>0</v>
      </c>
      <c r="BG100" s="55"/>
      <c r="BH100" s="55">
        <f>IF(BH85=0,0,BH99/BH85)</f>
        <v>0</v>
      </c>
      <c r="BI100" s="55"/>
      <c r="BJ100" s="55"/>
      <c r="BK100" s="55">
        <f>IF(BK85=0,0,BK99/BK85)</f>
        <v>0</v>
      </c>
      <c r="BL100" s="55">
        <f>IF(BL85=0,0,BL99/BL85)</f>
        <v>0</v>
      </c>
      <c r="BM100" s="52">
        <f t="shared" si="152"/>
        <v>0</v>
      </c>
      <c r="BN100" s="52" t="s">
        <v>253</v>
      </c>
      <c r="BO100" s="55">
        <f>IF(BO85=0,0,BO99/BO85)</f>
        <v>0</v>
      </c>
      <c r="BP100" s="55">
        <f>IF(BP85=0,0,BP99/BP85)</f>
        <v>0</v>
      </c>
      <c r="BQ100" s="55"/>
      <c r="BR100" s="55"/>
      <c r="BS100" s="52" t="e">
        <f>IF(BS85=0,0,BS99/BS85)</f>
        <v>#REF!</v>
      </c>
      <c r="BT100" s="88" t="e">
        <f>IF(BT85=0,0,BT99/BT85)</f>
        <v>#REF!</v>
      </c>
      <c r="BU100" s="55" t="e">
        <f>IF(BU85=0,0,BU99/BU85)</f>
        <v>#REF!</v>
      </c>
      <c r="BV100" s="52" t="e">
        <f t="shared" si="153"/>
        <v>#REF!</v>
      </c>
      <c r="BW100" s="87" t="s">
        <v>253</v>
      </c>
    </row>
    <row r="101" spans="1:75" ht="15.75" hidden="1">
      <c r="A101" s="99" t="s">
        <v>129</v>
      </c>
      <c r="B101" s="34" t="s">
        <v>130</v>
      </c>
      <c r="C101" s="10" t="s">
        <v>4</v>
      </c>
      <c r="D101" s="17"/>
      <c r="E101" s="17"/>
      <c r="F101" s="17"/>
      <c r="G101" s="17"/>
      <c r="H101" s="17"/>
      <c r="I101" s="17"/>
      <c r="J101" s="17"/>
      <c r="K101" s="53">
        <f t="shared" si="133"/>
        <v>0</v>
      </c>
      <c r="L101" s="53">
        <f t="shared" si="23"/>
        <v>0</v>
      </c>
      <c r="M101" s="17"/>
      <c r="N101" s="17"/>
      <c r="O101" s="17"/>
      <c r="P101" s="17"/>
      <c r="Q101" s="17"/>
      <c r="R101" s="17"/>
      <c r="S101" s="17"/>
      <c r="T101" s="53">
        <f t="shared" si="147"/>
        <v>0</v>
      </c>
      <c r="U101" s="53">
        <f>IF(R101=0,0,T101/R101)</f>
        <v>0</v>
      </c>
      <c r="V101" s="17"/>
      <c r="W101" s="17"/>
      <c r="X101" s="17"/>
      <c r="Y101" s="17"/>
      <c r="Z101" s="17"/>
      <c r="AA101" s="17"/>
      <c r="AB101" s="17"/>
      <c r="AC101" s="53">
        <f t="shared" si="148"/>
        <v>0</v>
      </c>
      <c r="AD101" s="53">
        <f>IF(AA101=0,0,AC101/AA101)</f>
        <v>0</v>
      </c>
      <c r="AE101" s="17"/>
      <c r="AF101" s="17"/>
      <c r="AG101" s="17"/>
      <c r="AH101" s="17"/>
      <c r="AI101" s="17"/>
      <c r="AJ101" s="17"/>
      <c r="AK101" s="17"/>
      <c r="AL101" s="53">
        <f t="shared" si="149"/>
        <v>0</v>
      </c>
      <c r="AM101" s="53">
        <f>IF(AJ101=0,0,AL101/AJ101)</f>
        <v>0</v>
      </c>
      <c r="AN101" s="17"/>
      <c r="AO101" s="17"/>
      <c r="AP101" s="17"/>
      <c r="AQ101" s="17"/>
      <c r="AR101" s="17"/>
      <c r="AS101" s="17"/>
      <c r="AT101" s="17"/>
      <c r="AU101" s="53">
        <f t="shared" si="150"/>
        <v>0</v>
      </c>
      <c r="AV101" s="53">
        <f>IF(AS101=0,0,AU101/AS101)</f>
        <v>0</v>
      </c>
      <c r="AW101" s="17"/>
      <c r="AX101" s="17"/>
      <c r="AY101" s="17"/>
      <c r="AZ101" s="17"/>
      <c r="BA101" s="17"/>
      <c r="BB101" s="17"/>
      <c r="BC101" s="17"/>
      <c r="BD101" s="53">
        <f t="shared" si="151"/>
        <v>0</v>
      </c>
      <c r="BE101" s="53">
        <f>IF(BB101=0,0,BD101/BB101)</f>
        <v>0</v>
      </c>
      <c r="BF101" s="17"/>
      <c r="BG101" s="17"/>
      <c r="BH101" s="17"/>
      <c r="BI101" s="17"/>
      <c r="BJ101" s="17"/>
      <c r="BK101" s="17"/>
      <c r="BL101" s="17"/>
      <c r="BM101" s="53">
        <f t="shared" si="152"/>
        <v>0</v>
      </c>
      <c r="BN101" s="53">
        <f>IF(BK101=0,0,BM101/BK101)</f>
        <v>0</v>
      </c>
      <c r="BO101" s="17"/>
      <c r="BP101" s="17"/>
      <c r="BQ101" s="17"/>
      <c r="BR101" s="17"/>
      <c r="BS101" s="51" t="e">
        <f>J101+IF(#REF!&gt;=2,S101,0)+IF(#REF!&gt;=3,AB101,0)+IF(#REF!&gt;=4,AK101,0)+IF(#REF!&gt;=5,AT101,0)+IF(#REF!&gt;=6,BC101,0)+IF(#REF!&gt;=7,BL101,0)+IF(#REF!&gt;=8,#REF!,0)+IF(#REF!&gt;=9,#REF!,0)+IF(#REF!&gt;=10,#REF!,0)+IF(#REF!&gt;=11,#REF!,0)+IF(#REF!&gt;=12,#REF!,0)</f>
        <v>#REF!</v>
      </c>
      <c r="BT101" s="85" t="e">
        <f>I101+R101+AA101+AJ101+AS101+BB101+BK101+#REF!+#REF!+#REF!+#REF!+#REF!</f>
        <v>#REF!</v>
      </c>
      <c r="BU101" s="107" t="e">
        <f>IF(#REF!&gt;=1,J101,I101)+IF(#REF!&gt;=2,S101,R101)+IF(#REF!&gt;=3,AB101,AA101)+IF(#REF!&gt;=4,AK101,AJ101)+IF(#REF!&gt;=5,AT101,AS101)+IF(#REF!&gt;=6,BC101,BB101)+IF(#REF!&gt;=7,BL101,BK101)+IF(#REF!&gt;=8,#REF!,#REF!)+IF(#REF!&gt;=9,#REF!,#REF!)+IF(#REF!&gt;=10,#REF!,#REF!)+IF(#REF!&gt;=11,#REF!,#REF!)+IF(#REF!&gt;=12,#REF!,#REF!)</f>
        <v>#REF!</v>
      </c>
      <c r="BV101" s="53" t="e">
        <f t="shared" si="153"/>
        <v>#REF!</v>
      </c>
      <c r="BW101" s="84" t="e">
        <f>IF(BT101=0,0,BV101/BT101)</f>
        <v>#REF!</v>
      </c>
    </row>
    <row r="102" spans="1:75" ht="15.75" hidden="1">
      <c r="A102" s="99" t="s">
        <v>131</v>
      </c>
      <c r="B102" s="198" t="s">
        <v>31</v>
      </c>
      <c r="C102" s="10" t="s">
        <v>4</v>
      </c>
      <c r="D102" s="53">
        <f>D103*D101</f>
        <v>0</v>
      </c>
      <c r="E102" s="53">
        <f>E103*E101</f>
        <v>0</v>
      </c>
      <c r="F102" s="53"/>
      <c r="G102" s="53"/>
      <c r="H102" s="53"/>
      <c r="I102" s="53">
        <f>I103*I101</f>
        <v>0</v>
      </c>
      <c r="J102" s="53">
        <f>J103*J101</f>
        <v>0</v>
      </c>
      <c r="K102" s="53">
        <f t="shared" si="133"/>
        <v>0</v>
      </c>
      <c r="L102" s="53" t="s">
        <v>253</v>
      </c>
      <c r="M102" s="53">
        <f>M103*M101</f>
        <v>0</v>
      </c>
      <c r="N102" s="53">
        <f>N103*N101</f>
        <v>0</v>
      </c>
      <c r="O102" s="53"/>
      <c r="P102" s="53"/>
      <c r="Q102" s="53"/>
      <c r="R102" s="53">
        <f>R103*R101</f>
        <v>0</v>
      </c>
      <c r="S102" s="53">
        <f>S103*S101</f>
        <v>0</v>
      </c>
      <c r="T102" s="53">
        <f t="shared" si="147"/>
        <v>0</v>
      </c>
      <c r="U102" s="53" t="s">
        <v>253</v>
      </c>
      <c r="V102" s="53">
        <f>V103*V101</f>
        <v>0</v>
      </c>
      <c r="W102" s="53">
        <f>W103*W101</f>
        <v>0</v>
      </c>
      <c r="X102" s="53"/>
      <c r="Y102" s="53"/>
      <c r="Z102" s="53"/>
      <c r="AA102" s="53">
        <f>AA103*AA101</f>
        <v>0</v>
      </c>
      <c r="AB102" s="53">
        <f>AB103*AB101</f>
        <v>0</v>
      </c>
      <c r="AC102" s="53">
        <f t="shared" si="148"/>
        <v>0</v>
      </c>
      <c r="AD102" s="53" t="s">
        <v>253</v>
      </c>
      <c r="AE102" s="53">
        <f>AE103*AE101</f>
        <v>0</v>
      </c>
      <c r="AF102" s="53">
        <f>AF103*AF101</f>
        <v>0</v>
      </c>
      <c r="AG102" s="53"/>
      <c r="AH102" s="53"/>
      <c r="AI102" s="53"/>
      <c r="AJ102" s="53">
        <f>AJ103*AJ101</f>
        <v>0</v>
      </c>
      <c r="AK102" s="53">
        <f>AK103*AK101</f>
        <v>0</v>
      </c>
      <c r="AL102" s="53">
        <f t="shared" si="149"/>
        <v>0</v>
      </c>
      <c r="AM102" s="53" t="s">
        <v>253</v>
      </c>
      <c r="AN102" s="53">
        <f>AN103*AN101</f>
        <v>0</v>
      </c>
      <c r="AO102" s="53">
        <f>AO103*AO101</f>
        <v>0</v>
      </c>
      <c r="AP102" s="53"/>
      <c r="AQ102" s="53"/>
      <c r="AR102" s="53"/>
      <c r="AS102" s="53">
        <f>AS103*AS101</f>
        <v>0</v>
      </c>
      <c r="AT102" s="53">
        <f>AT103*AT101</f>
        <v>0</v>
      </c>
      <c r="AU102" s="53">
        <f t="shared" si="150"/>
        <v>0</v>
      </c>
      <c r="AV102" s="53" t="s">
        <v>253</v>
      </c>
      <c r="AW102" s="53">
        <f>AW103*AW101</f>
        <v>0</v>
      </c>
      <c r="AX102" s="53">
        <f>AX103*AX101</f>
        <v>0</v>
      </c>
      <c r="AY102" s="53"/>
      <c r="AZ102" s="53"/>
      <c r="BA102" s="53"/>
      <c r="BB102" s="53">
        <f>BB103*BB101</f>
        <v>0</v>
      </c>
      <c r="BC102" s="53">
        <f>BC103*BC101</f>
        <v>0</v>
      </c>
      <c r="BD102" s="53">
        <f t="shared" si="151"/>
        <v>0</v>
      </c>
      <c r="BE102" s="53" t="s">
        <v>253</v>
      </c>
      <c r="BF102" s="53">
        <f>BF103*BF101</f>
        <v>0</v>
      </c>
      <c r="BG102" s="53"/>
      <c r="BH102" s="53">
        <f>BH103*BH101</f>
        <v>0</v>
      </c>
      <c r="BI102" s="53"/>
      <c r="BJ102" s="53"/>
      <c r="BK102" s="53">
        <f>BK103*BK101</f>
        <v>0</v>
      </c>
      <c r="BL102" s="53">
        <f>BL103*BL101</f>
        <v>0</v>
      </c>
      <c r="BM102" s="53">
        <f t="shared" si="152"/>
        <v>0</v>
      </c>
      <c r="BN102" s="53" t="s">
        <v>253</v>
      </c>
      <c r="BO102" s="53">
        <f>BO103*BO101</f>
        <v>0</v>
      </c>
      <c r="BP102" s="53">
        <f>BP103*BP101</f>
        <v>0</v>
      </c>
      <c r="BQ102" s="53"/>
      <c r="BR102" s="53"/>
      <c r="BS102" s="51" t="e">
        <f>J102+IF(#REF!&gt;=2,S102,0)+IF(#REF!&gt;=3,AB102,0)+IF(#REF!&gt;=4,AK102,0)+IF(#REF!&gt;=5,AT102,0)+IF(#REF!&gt;=6,BC102,0)+IF(#REF!&gt;=7,BL102,0)+IF(#REF!&gt;=8,#REF!,0)+IF(#REF!&gt;=9,#REF!,0)+IF(#REF!&gt;=10,#REF!,0)+IF(#REF!&gt;=11,#REF!,0)+IF(#REF!&gt;=12,#REF!,0)</f>
        <v>#REF!</v>
      </c>
      <c r="BT102" s="85" t="e">
        <f>I102+R102+AA102+AJ102+AS102+BB102+BK102+#REF!+#REF!+#REF!+#REF!+#REF!</f>
        <v>#REF!</v>
      </c>
      <c r="BU102" s="107" t="e">
        <f>IF(#REF!&gt;=1,J102,I102)+IF(#REF!&gt;=2,S102,R102)+IF(#REF!&gt;=3,AB102,AA102)+IF(#REF!&gt;=4,AK102,AJ102)+IF(#REF!&gt;=5,AT102,AS102)+IF(#REF!&gt;=6,BC102,BB102)+IF(#REF!&gt;=7,BL102,BK102)+IF(#REF!&gt;=8,#REF!,#REF!)+IF(#REF!&gt;=9,#REF!,#REF!)+IF(#REF!&gt;=10,#REF!,#REF!)+IF(#REF!&gt;=11,#REF!,#REF!)+IF(#REF!&gt;=12,#REF!,#REF!)</f>
        <v>#REF!</v>
      </c>
      <c r="BV102" s="53" t="e">
        <f t="shared" si="153"/>
        <v>#REF!</v>
      </c>
      <c r="BW102" s="84" t="s">
        <v>253</v>
      </c>
    </row>
    <row r="103" spans="1:75" ht="15.75" hidden="1">
      <c r="A103" s="99" t="s">
        <v>132</v>
      </c>
      <c r="B103" s="198"/>
      <c r="C103" s="10" t="s">
        <v>1</v>
      </c>
      <c r="D103" s="21"/>
      <c r="E103" s="21"/>
      <c r="F103" s="21"/>
      <c r="G103" s="21"/>
      <c r="H103" s="21"/>
      <c r="I103" s="21"/>
      <c r="J103" s="21"/>
      <c r="K103" s="52">
        <f t="shared" si="133"/>
        <v>0</v>
      </c>
      <c r="L103" s="52" t="s">
        <v>253</v>
      </c>
      <c r="M103" s="17"/>
      <c r="N103" s="21"/>
      <c r="O103" s="21"/>
      <c r="P103" s="21"/>
      <c r="Q103" s="21"/>
      <c r="R103" s="21"/>
      <c r="S103" s="21"/>
      <c r="T103" s="52">
        <f t="shared" si="147"/>
        <v>0</v>
      </c>
      <c r="U103" s="52" t="s">
        <v>253</v>
      </c>
      <c r="V103" s="21"/>
      <c r="W103" s="21"/>
      <c r="X103" s="21"/>
      <c r="Y103" s="21"/>
      <c r="Z103" s="21"/>
      <c r="AA103" s="21"/>
      <c r="AB103" s="21"/>
      <c r="AC103" s="52">
        <f t="shared" si="148"/>
        <v>0</v>
      </c>
      <c r="AD103" s="52" t="s">
        <v>253</v>
      </c>
      <c r="AE103" s="21"/>
      <c r="AF103" s="21"/>
      <c r="AG103" s="21"/>
      <c r="AH103" s="21"/>
      <c r="AI103" s="21"/>
      <c r="AJ103" s="21"/>
      <c r="AK103" s="21"/>
      <c r="AL103" s="52">
        <f t="shared" si="149"/>
        <v>0</v>
      </c>
      <c r="AM103" s="52" t="s">
        <v>253</v>
      </c>
      <c r="AN103" s="21"/>
      <c r="AO103" s="21"/>
      <c r="AP103" s="21"/>
      <c r="AQ103" s="21"/>
      <c r="AR103" s="21"/>
      <c r="AS103" s="21"/>
      <c r="AT103" s="21"/>
      <c r="AU103" s="52">
        <f t="shared" si="150"/>
        <v>0</v>
      </c>
      <c r="AV103" s="52" t="s">
        <v>253</v>
      </c>
      <c r="AW103" s="21"/>
      <c r="AX103" s="21"/>
      <c r="AY103" s="21"/>
      <c r="AZ103" s="21"/>
      <c r="BA103" s="21"/>
      <c r="BB103" s="21"/>
      <c r="BC103" s="21"/>
      <c r="BD103" s="52">
        <f t="shared" si="151"/>
        <v>0</v>
      </c>
      <c r="BE103" s="52" t="s">
        <v>253</v>
      </c>
      <c r="BF103" s="21"/>
      <c r="BG103" s="21"/>
      <c r="BH103" s="21"/>
      <c r="BI103" s="21"/>
      <c r="BJ103" s="21"/>
      <c r="BK103" s="21"/>
      <c r="BL103" s="21"/>
      <c r="BM103" s="52">
        <f t="shared" si="152"/>
        <v>0</v>
      </c>
      <c r="BN103" s="52" t="s">
        <v>253</v>
      </c>
      <c r="BO103" s="21"/>
      <c r="BP103" s="21"/>
      <c r="BQ103" s="21"/>
      <c r="BR103" s="21"/>
      <c r="BS103" s="52" t="e">
        <f>IF(BS101=0,0,BS102/BS101)</f>
        <v>#REF!</v>
      </c>
      <c r="BT103" s="104" t="e">
        <f>IF(BT101=0,0,BT102/BT101)</f>
        <v>#REF!</v>
      </c>
      <c r="BU103" s="52" t="e">
        <f>IF(BU101=0,0,BU102/BU101)</f>
        <v>#REF!</v>
      </c>
      <c r="BV103" s="52" t="e">
        <f t="shared" si="153"/>
        <v>#REF!</v>
      </c>
      <c r="BW103" s="87" t="s">
        <v>253</v>
      </c>
    </row>
    <row r="104" spans="1:75" ht="15.75" hidden="1">
      <c r="A104" s="99" t="s">
        <v>133</v>
      </c>
      <c r="B104" s="35" t="s">
        <v>34</v>
      </c>
      <c r="C104" s="10" t="s">
        <v>4</v>
      </c>
      <c r="D104" s="17"/>
      <c r="E104" s="17"/>
      <c r="F104" s="17"/>
      <c r="G104" s="17"/>
      <c r="H104" s="17"/>
      <c r="I104" s="17"/>
      <c r="J104" s="17"/>
      <c r="K104" s="53">
        <f t="shared" si="133"/>
        <v>0</v>
      </c>
      <c r="L104" s="110">
        <f t="shared" si="23"/>
        <v>0</v>
      </c>
      <c r="M104" s="17"/>
      <c r="N104" s="17"/>
      <c r="O104" s="17"/>
      <c r="P104" s="17"/>
      <c r="Q104" s="17"/>
      <c r="R104" s="17"/>
      <c r="S104" s="17"/>
      <c r="T104" s="53">
        <f t="shared" si="147"/>
        <v>0</v>
      </c>
      <c r="U104" s="110">
        <f>IF(R104=0,0,T104/R104)</f>
        <v>0</v>
      </c>
      <c r="V104" s="17"/>
      <c r="W104" s="17"/>
      <c r="X104" s="17"/>
      <c r="Y104" s="17"/>
      <c r="Z104" s="17"/>
      <c r="AA104" s="17"/>
      <c r="AB104" s="17"/>
      <c r="AC104" s="53">
        <f t="shared" si="148"/>
        <v>0</v>
      </c>
      <c r="AD104" s="110">
        <f>IF(AA104=0,0,AC104/AA104)</f>
        <v>0</v>
      </c>
      <c r="AE104" s="17"/>
      <c r="AF104" s="17"/>
      <c r="AG104" s="17"/>
      <c r="AH104" s="17"/>
      <c r="AI104" s="17"/>
      <c r="AJ104" s="17"/>
      <c r="AK104" s="17"/>
      <c r="AL104" s="53">
        <f t="shared" si="149"/>
        <v>0</v>
      </c>
      <c r="AM104" s="110">
        <f>IF(AJ104=0,0,AL104/AJ104)</f>
        <v>0</v>
      </c>
      <c r="AN104" s="17"/>
      <c r="AO104" s="17"/>
      <c r="AP104" s="17"/>
      <c r="AQ104" s="17"/>
      <c r="AR104" s="17"/>
      <c r="AS104" s="17"/>
      <c r="AT104" s="17"/>
      <c r="AU104" s="53">
        <f t="shared" si="150"/>
        <v>0</v>
      </c>
      <c r="AV104" s="110">
        <f>IF(AS104=0,0,AU104/AS104)</f>
        <v>0</v>
      </c>
      <c r="AW104" s="17"/>
      <c r="AX104" s="17"/>
      <c r="AY104" s="17"/>
      <c r="AZ104" s="17"/>
      <c r="BA104" s="17"/>
      <c r="BB104" s="17"/>
      <c r="BC104" s="17"/>
      <c r="BD104" s="53">
        <f t="shared" si="151"/>
        <v>0</v>
      </c>
      <c r="BE104" s="110">
        <f>IF(BB104=0,0,BD104/BB104)</f>
        <v>0</v>
      </c>
      <c r="BF104" s="17"/>
      <c r="BG104" s="17"/>
      <c r="BH104" s="17"/>
      <c r="BI104" s="17"/>
      <c r="BJ104" s="17"/>
      <c r="BK104" s="17"/>
      <c r="BL104" s="17"/>
      <c r="BM104" s="53">
        <f t="shared" si="152"/>
        <v>0</v>
      </c>
      <c r="BN104" s="110">
        <f>IF(BK104=0,0,BM104/BK104)</f>
        <v>0</v>
      </c>
      <c r="BO104" s="17"/>
      <c r="BP104" s="17"/>
      <c r="BQ104" s="17"/>
      <c r="BR104" s="17"/>
      <c r="BS104" s="51" t="e">
        <f>J104+IF(#REF!&gt;=2,S104,0)+IF(#REF!&gt;=3,AB104,0)+IF(#REF!&gt;=4,AK104,0)+IF(#REF!&gt;=5,AT104,0)+IF(#REF!&gt;=6,BC104,0)+IF(#REF!&gt;=7,BL104,0)+IF(#REF!&gt;=8,#REF!,0)+IF(#REF!&gt;=9,#REF!,0)+IF(#REF!&gt;=10,#REF!,0)+IF(#REF!&gt;=11,#REF!,0)+IF(#REF!&gt;=12,#REF!,0)</f>
        <v>#REF!</v>
      </c>
      <c r="BT104" s="85" t="e">
        <f>I104+R104+AA104+AJ104+AS104+BB104+BK104+#REF!+#REF!+#REF!+#REF!+#REF!</f>
        <v>#REF!</v>
      </c>
      <c r="BU104" s="107" t="e">
        <f>IF(#REF!&gt;=1,J104,I104)+IF(#REF!&gt;=2,S104,R104)+IF(#REF!&gt;=3,AB104,AA104)+IF(#REF!&gt;=4,AK104,AJ104)+IF(#REF!&gt;=5,AT104,AS104)+IF(#REF!&gt;=6,BC104,BB104)+IF(#REF!&gt;=7,BL104,BK104)+IF(#REF!&gt;=8,#REF!,#REF!)+IF(#REF!&gt;=9,#REF!,#REF!)+IF(#REF!&gt;=10,#REF!,#REF!)+IF(#REF!&gt;=11,#REF!,#REF!)+IF(#REF!&gt;=12,#REF!,#REF!)</f>
        <v>#REF!</v>
      </c>
      <c r="BV104" s="53" t="e">
        <f t="shared" si="153"/>
        <v>#REF!</v>
      </c>
      <c r="BW104" s="118" t="e">
        <f>IF(BT104=0,0,BV104/BT104)</f>
        <v>#REF!</v>
      </c>
    </row>
    <row r="105" spans="1:75" ht="15.75" hidden="1">
      <c r="A105" s="99" t="s">
        <v>134</v>
      </c>
      <c r="B105" s="36" t="s">
        <v>35</v>
      </c>
      <c r="C105" s="10" t="s">
        <v>4</v>
      </c>
      <c r="D105" s="53">
        <f>D101-D102-D104</f>
        <v>0</v>
      </c>
      <c r="E105" s="53">
        <f>E101-E102-E104</f>
        <v>0</v>
      </c>
      <c r="F105" s="53"/>
      <c r="G105" s="53"/>
      <c r="H105" s="53"/>
      <c r="I105" s="53">
        <f>I101-I102-I104</f>
        <v>0</v>
      </c>
      <c r="J105" s="53">
        <f>J101-J102-J104</f>
        <v>0</v>
      </c>
      <c r="K105" s="53">
        <f t="shared" si="133"/>
        <v>0</v>
      </c>
      <c r="L105" s="110">
        <f t="shared" si="23"/>
        <v>0</v>
      </c>
      <c r="M105" s="17">
        <f>M101-M102-M104</f>
        <v>0</v>
      </c>
      <c r="N105" s="53">
        <f>N101-N102-N104</f>
        <v>0</v>
      </c>
      <c r="O105" s="53"/>
      <c r="P105" s="53"/>
      <c r="Q105" s="53"/>
      <c r="R105" s="53">
        <f>R101-R102-R104</f>
        <v>0</v>
      </c>
      <c r="S105" s="53">
        <f>S101-S102-S104</f>
        <v>0</v>
      </c>
      <c r="T105" s="53">
        <f t="shared" si="147"/>
        <v>0</v>
      </c>
      <c r="U105" s="110">
        <f>IF(R105=0,0,T105/R105)</f>
        <v>0</v>
      </c>
      <c r="V105" s="53">
        <f>V101-V102-V104</f>
        <v>0</v>
      </c>
      <c r="W105" s="53">
        <f>W101-W102-W104</f>
        <v>0</v>
      </c>
      <c r="X105" s="53"/>
      <c r="Y105" s="53"/>
      <c r="Z105" s="53"/>
      <c r="AA105" s="53">
        <f>AA101-AA102-AA104</f>
        <v>0</v>
      </c>
      <c r="AB105" s="53">
        <f>AB101-AB102-AB104</f>
        <v>0</v>
      </c>
      <c r="AC105" s="53">
        <f t="shared" si="148"/>
        <v>0</v>
      </c>
      <c r="AD105" s="110">
        <f>IF(AA105=0,0,AC105/AA105)</f>
        <v>0</v>
      </c>
      <c r="AE105" s="53">
        <f>AE101-AE102-AE104</f>
        <v>0</v>
      </c>
      <c r="AF105" s="53">
        <f>AF101-AF102-AF104</f>
        <v>0</v>
      </c>
      <c r="AG105" s="53"/>
      <c r="AH105" s="53"/>
      <c r="AI105" s="53"/>
      <c r="AJ105" s="53">
        <f>AJ101-AJ102-AJ104</f>
        <v>0</v>
      </c>
      <c r="AK105" s="53">
        <f>AK101-AK102-AK104</f>
        <v>0</v>
      </c>
      <c r="AL105" s="53">
        <f t="shared" si="149"/>
        <v>0</v>
      </c>
      <c r="AM105" s="110">
        <f>IF(AJ105=0,0,AL105/AJ105)</f>
        <v>0</v>
      </c>
      <c r="AN105" s="53">
        <f>AN101-AN102-AN104</f>
        <v>0</v>
      </c>
      <c r="AO105" s="53">
        <f>AO101-AO102-AO104</f>
        <v>0</v>
      </c>
      <c r="AP105" s="53"/>
      <c r="AQ105" s="53"/>
      <c r="AR105" s="53"/>
      <c r="AS105" s="53">
        <f>AS101-AS102-AS104</f>
        <v>0</v>
      </c>
      <c r="AT105" s="53">
        <f>AT101-AT102-AT104</f>
        <v>0</v>
      </c>
      <c r="AU105" s="53">
        <f t="shared" si="150"/>
        <v>0</v>
      </c>
      <c r="AV105" s="110">
        <f>IF(AS105=0,0,AU105/AS105)</f>
        <v>0</v>
      </c>
      <c r="AW105" s="53">
        <f>AW101-AW102-AW104</f>
        <v>0</v>
      </c>
      <c r="AX105" s="53">
        <f>AX101-AX102-AX104</f>
        <v>0</v>
      </c>
      <c r="AY105" s="53"/>
      <c r="AZ105" s="53"/>
      <c r="BA105" s="53"/>
      <c r="BB105" s="53">
        <f>BB101-BB102-BB104</f>
        <v>0</v>
      </c>
      <c r="BC105" s="53">
        <f>BC101-BC102-BC104</f>
        <v>0</v>
      </c>
      <c r="BD105" s="53">
        <f t="shared" si="151"/>
        <v>0</v>
      </c>
      <c r="BE105" s="110">
        <f>IF(BB105=0,0,BD105/BB105)</f>
        <v>0</v>
      </c>
      <c r="BF105" s="53">
        <f>BF101-BF102-BF104</f>
        <v>0</v>
      </c>
      <c r="BG105" s="53"/>
      <c r="BH105" s="53">
        <f>BH101-BH102-BH104</f>
        <v>0</v>
      </c>
      <c r="BI105" s="53"/>
      <c r="BJ105" s="53"/>
      <c r="BK105" s="53">
        <f>BK101-BK102-BK104</f>
        <v>0</v>
      </c>
      <c r="BL105" s="53">
        <f>BL101-BL102-BL104</f>
        <v>0</v>
      </c>
      <c r="BM105" s="53">
        <f t="shared" si="152"/>
        <v>0</v>
      </c>
      <c r="BN105" s="110">
        <f>IF(BK105=0,0,BM105/BK105)</f>
        <v>0</v>
      </c>
      <c r="BO105" s="53">
        <f>BO101-BO102-BO104</f>
        <v>0</v>
      </c>
      <c r="BP105" s="53">
        <f>BP101-BP102-BP104</f>
        <v>0</v>
      </c>
      <c r="BQ105" s="53"/>
      <c r="BR105" s="53"/>
      <c r="BS105" s="53" t="e">
        <f>BS101-BS102-BS104</f>
        <v>#REF!</v>
      </c>
      <c r="BT105" s="85" t="e">
        <f>BT101-BT102-BT104</f>
        <v>#REF!</v>
      </c>
      <c r="BU105" s="53" t="e">
        <f>BU101-BU102-BU104</f>
        <v>#REF!</v>
      </c>
      <c r="BV105" s="53" t="e">
        <f t="shared" si="153"/>
        <v>#REF!</v>
      </c>
      <c r="BW105" s="118" t="e">
        <f>IF(BT105=0,0,BV105/BT105)</f>
        <v>#REF!</v>
      </c>
    </row>
    <row r="106" spans="1:75" ht="15.75" hidden="1">
      <c r="A106" s="99" t="s">
        <v>135</v>
      </c>
      <c r="B106" s="198" t="s">
        <v>36</v>
      </c>
      <c r="C106" s="10" t="s">
        <v>4</v>
      </c>
      <c r="D106" s="53">
        <f>D105-D108</f>
        <v>0</v>
      </c>
      <c r="E106" s="53">
        <f>E105-E108</f>
        <v>0</v>
      </c>
      <c r="F106" s="53"/>
      <c r="G106" s="53"/>
      <c r="H106" s="53"/>
      <c r="I106" s="53">
        <f>I105-I108</f>
        <v>0</v>
      </c>
      <c r="J106" s="53">
        <f>J105-J108</f>
        <v>0</v>
      </c>
      <c r="K106" s="53">
        <f t="shared" si="133"/>
        <v>0</v>
      </c>
      <c r="L106" s="53" t="s">
        <v>253</v>
      </c>
      <c r="M106" s="17">
        <f>M105-M108</f>
        <v>0</v>
      </c>
      <c r="N106" s="53">
        <f>N105-N108</f>
        <v>0</v>
      </c>
      <c r="O106" s="53"/>
      <c r="P106" s="53"/>
      <c r="Q106" s="53"/>
      <c r="R106" s="53">
        <f>R105-R108</f>
        <v>0</v>
      </c>
      <c r="S106" s="53">
        <f>S105-S108</f>
        <v>0</v>
      </c>
      <c r="T106" s="53">
        <f t="shared" si="147"/>
        <v>0</v>
      </c>
      <c r="U106" s="53" t="s">
        <v>253</v>
      </c>
      <c r="V106" s="53">
        <f>V105-V108</f>
        <v>0</v>
      </c>
      <c r="W106" s="53">
        <f>W105-W108</f>
        <v>0</v>
      </c>
      <c r="X106" s="53"/>
      <c r="Y106" s="53"/>
      <c r="Z106" s="53"/>
      <c r="AA106" s="53">
        <f>AA105-AA108</f>
        <v>0</v>
      </c>
      <c r="AB106" s="53">
        <f>AB105-AB108</f>
        <v>0</v>
      </c>
      <c r="AC106" s="53">
        <f t="shared" si="148"/>
        <v>0</v>
      </c>
      <c r="AD106" s="53" t="s">
        <v>253</v>
      </c>
      <c r="AE106" s="53">
        <f>AE105-AE108</f>
        <v>0</v>
      </c>
      <c r="AF106" s="53">
        <f>AF105-AF108</f>
        <v>0</v>
      </c>
      <c r="AG106" s="53"/>
      <c r="AH106" s="53"/>
      <c r="AI106" s="53"/>
      <c r="AJ106" s="53">
        <f>AJ105-AJ108</f>
        <v>0</v>
      </c>
      <c r="AK106" s="53">
        <f>AK105-AK108</f>
        <v>0</v>
      </c>
      <c r="AL106" s="53">
        <f t="shared" si="149"/>
        <v>0</v>
      </c>
      <c r="AM106" s="53" t="s">
        <v>253</v>
      </c>
      <c r="AN106" s="53">
        <f>AN105-AN108</f>
        <v>0</v>
      </c>
      <c r="AO106" s="53">
        <f>AO105-AO108</f>
        <v>0</v>
      </c>
      <c r="AP106" s="53"/>
      <c r="AQ106" s="53"/>
      <c r="AR106" s="53"/>
      <c r="AS106" s="53">
        <f>AS105-AS108</f>
        <v>0</v>
      </c>
      <c r="AT106" s="53">
        <f>AT105-AT108</f>
        <v>0</v>
      </c>
      <c r="AU106" s="53">
        <f t="shared" si="150"/>
        <v>0</v>
      </c>
      <c r="AV106" s="53" t="s">
        <v>253</v>
      </c>
      <c r="AW106" s="53">
        <f>AW105-AW108</f>
        <v>0</v>
      </c>
      <c r="AX106" s="53">
        <f>AX105-AX108</f>
        <v>0</v>
      </c>
      <c r="AY106" s="53"/>
      <c r="AZ106" s="53"/>
      <c r="BA106" s="53"/>
      <c r="BB106" s="53">
        <f>BB105-BB108</f>
        <v>0</v>
      </c>
      <c r="BC106" s="53">
        <f>BC105-BC108</f>
        <v>0</v>
      </c>
      <c r="BD106" s="53">
        <f t="shared" si="151"/>
        <v>0</v>
      </c>
      <c r="BE106" s="53" t="s">
        <v>253</v>
      </c>
      <c r="BF106" s="53">
        <f>BF105-BF108</f>
        <v>0</v>
      </c>
      <c r="BG106" s="53"/>
      <c r="BH106" s="53">
        <f>BH105-BH108</f>
        <v>0</v>
      </c>
      <c r="BI106" s="53"/>
      <c r="BJ106" s="53"/>
      <c r="BK106" s="53">
        <f>BK105-BK108</f>
        <v>0</v>
      </c>
      <c r="BL106" s="53">
        <f>BL105-BL108</f>
        <v>0</v>
      </c>
      <c r="BM106" s="53">
        <f t="shared" si="152"/>
        <v>0</v>
      </c>
      <c r="BN106" s="53" t="s">
        <v>253</v>
      </c>
      <c r="BO106" s="53">
        <f>BO105-BO108</f>
        <v>0</v>
      </c>
      <c r="BP106" s="53">
        <f>BP105-BP108</f>
        <v>0</v>
      </c>
      <c r="BQ106" s="53"/>
      <c r="BR106" s="53"/>
      <c r="BS106" s="53" t="e">
        <f>BS105-BS108</f>
        <v>#REF!</v>
      </c>
      <c r="BT106" s="85" t="e">
        <f>BT105-BT108</f>
        <v>#REF!</v>
      </c>
      <c r="BU106" s="53" t="e">
        <f>BU105-BU108</f>
        <v>#REF!</v>
      </c>
      <c r="BV106" s="53" t="e">
        <f t="shared" si="153"/>
        <v>#REF!</v>
      </c>
      <c r="BW106" s="84" t="s">
        <v>253</v>
      </c>
    </row>
    <row r="107" spans="1:75" ht="15.75" hidden="1">
      <c r="A107" s="99" t="s">
        <v>136</v>
      </c>
      <c r="B107" s="198"/>
      <c r="C107" s="10" t="s">
        <v>1</v>
      </c>
      <c r="D107" s="52">
        <f>IF(D101=0,0,D106/D101)</f>
        <v>0</v>
      </c>
      <c r="E107" s="52">
        <f>IF(E101=0,0,E106/E101)</f>
        <v>0</v>
      </c>
      <c r="F107" s="52"/>
      <c r="G107" s="52"/>
      <c r="H107" s="52"/>
      <c r="I107" s="52">
        <f>IF(I101=0,0,I106/I101)</f>
        <v>0</v>
      </c>
      <c r="J107" s="52">
        <f>IF(J101=0,0,J106/J101)</f>
        <v>0</v>
      </c>
      <c r="K107" s="52">
        <f t="shared" si="133"/>
        <v>0</v>
      </c>
      <c r="L107" s="52" t="s">
        <v>253</v>
      </c>
      <c r="M107" s="17">
        <f>IF(M101=0,0,M106/M101)</f>
        <v>0</v>
      </c>
      <c r="N107" s="52">
        <f>IF(N101=0,0,N106/N101)</f>
        <v>0</v>
      </c>
      <c r="O107" s="52"/>
      <c r="P107" s="52"/>
      <c r="Q107" s="52"/>
      <c r="R107" s="52">
        <f>IF(R101=0,0,R106/R101)</f>
        <v>0</v>
      </c>
      <c r="S107" s="52">
        <f>IF(S101=0,0,S106/S101)</f>
        <v>0</v>
      </c>
      <c r="T107" s="52">
        <f t="shared" si="147"/>
        <v>0</v>
      </c>
      <c r="U107" s="52" t="s">
        <v>253</v>
      </c>
      <c r="V107" s="52">
        <f>IF(V101=0,0,V106/V101)</f>
        <v>0</v>
      </c>
      <c r="W107" s="52">
        <f>IF(W101=0,0,W106/W101)</f>
        <v>0</v>
      </c>
      <c r="X107" s="52"/>
      <c r="Y107" s="52"/>
      <c r="Z107" s="52"/>
      <c r="AA107" s="52">
        <f>IF(AA101=0,0,AA106/AA101)</f>
        <v>0</v>
      </c>
      <c r="AB107" s="52">
        <f>IF(AB101=0,0,AB106/AB101)</f>
        <v>0</v>
      </c>
      <c r="AC107" s="52">
        <f t="shared" si="148"/>
        <v>0</v>
      </c>
      <c r="AD107" s="52" t="s">
        <v>253</v>
      </c>
      <c r="AE107" s="52">
        <f>IF(AE101=0,0,AE106/AE101)</f>
        <v>0</v>
      </c>
      <c r="AF107" s="52">
        <f>IF(AF101=0,0,AF106/AF101)</f>
        <v>0</v>
      </c>
      <c r="AG107" s="52"/>
      <c r="AH107" s="52"/>
      <c r="AI107" s="52"/>
      <c r="AJ107" s="52">
        <f>IF(AJ101=0,0,AJ106/AJ101)</f>
        <v>0</v>
      </c>
      <c r="AK107" s="52">
        <f>IF(AK101=0,0,AK106/AK101)</f>
        <v>0</v>
      </c>
      <c r="AL107" s="52">
        <f t="shared" si="149"/>
        <v>0</v>
      </c>
      <c r="AM107" s="52" t="s">
        <v>253</v>
      </c>
      <c r="AN107" s="52">
        <f>IF(AN101=0,0,AN106/AN101)</f>
        <v>0</v>
      </c>
      <c r="AO107" s="52">
        <f>IF(AO101=0,0,AO106/AO101)</f>
        <v>0</v>
      </c>
      <c r="AP107" s="52"/>
      <c r="AQ107" s="52"/>
      <c r="AR107" s="52"/>
      <c r="AS107" s="52">
        <f>IF(AS101=0,0,AS106/AS101)</f>
        <v>0</v>
      </c>
      <c r="AT107" s="52">
        <f>IF(AT101=0,0,AT106/AT101)</f>
        <v>0</v>
      </c>
      <c r="AU107" s="52">
        <f t="shared" si="150"/>
        <v>0</v>
      </c>
      <c r="AV107" s="52" t="s">
        <v>253</v>
      </c>
      <c r="AW107" s="52">
        <f>IF(AW101=0,0,AW106/AW101)</f>
        <v>0</v>
      </c>
      <c r="AX107" s="52">
        <f>IF(AX101=0,0,AX106/AX101)</f>
        <v>0</v>
      </c>
      <c r="AY107" s="52"/>
      <c r="AZ107" s="52"/>
      <c r="BA107" s="52"/>
      <c r="BB107" s="52">
        <f>IF(BB101=0,0,BB106/BB101)</f>
        <v>0</v>
      </c>
      <c r="BC107" s="52">
        <f>IF(BC101=0,0,BC106/BC101)</f>
        <v>0</v>
      </c>
      <c r="BD107" s="52">
        <f t="shared" si="151"/>
        <v>0</v>
      </c>
      <c r="BE107" s="52" t="s">
        <v>253</v>
      </c>
      <c r="BF107" s="52">
        <f>IF(BF101=0,0,BF106/BF101)</f>
        <v>0</v>
      </c>
      <c r="BG107" s="52"/>
      <c r="BH107" s="52">
        <f>IF(BH101=0,0,BH106/BH101)</f>
        <v>0</v>
      </c>
      <c r="BI107" s="52"/>
      <c r="BJ107" s="52"/>
      <c r="BK107" s="52">
        <f>IF(BK101=0,0,BK106/BK101)</f>
        <v>0</v>
      </c>
      <c r="BL107" s="52">
        <f>IF(BL101=0,0,BL106/BL101)</f>
        <v>0</v>
      </c>
      <c r="BM107" s="52">
        <f t="shared" si="152"/>
        <v>0</v>
      </c>
      <c r="BN107" s="52" t="s">
        <v>253</v>
      </c>
      <c r="BO107" s="52">
        <f>IF(BO101=0,0,BO106/BO101)</f>
        <v>0</v>
      </c>
      <c r="BP107" s="52">
        <f>IF(BP101=0,0,BP106/BP101)</f>
        <v>0</v>
      </c>
      <c r="BQ107" s="52"/>
      <c r="BR107" s="52"/>
      <c r="BS107" s="52" t="e">
        <f>IF(BS101=0,0,BS106/BS101)</f>
        <v>#REF!</v>
      </c>
      <c r="BT107" s="86" t="e">
        <f>IF(BT101=0,0,BT106/BT101)</f>
        <v>#REF!</v>
      </c>
      <c r="BU107" s="52" t="e">
        <f>IF(BU101=0,0,BU106/BU101)</f>
        <v>#REF!</v>
      </c>
      <c r="BV107" s="52" t="e">
        <f t="shared" si="153"/>
        <v>#REF!</v>
      </c>
      <c r="BW107" s="87" t="s">
        <v>253</v>
      </c>
    </row>
    <row r="108" spans="1:75" ht="15.75" hidden="1">
      <c r="A108" s="99" t="s">
        <v>137</v>
      </c>
      <c r="B108" s="35" t="s">
        <v>38</v>
      </c>
      <c r="C108" s="10" t="s">
        <v>4</v>
      </c>
      <c r="D108" s="53">
        <f>D109+D110+D111</f>
        <v>0</v>
      </c>
      <c r="E108" s="53">
        <f>E109+E110+E111</f>
        <v>0</v>
      </c>
      <c r="F108" s="53"/>
      <c r="G108" s="53"/>
      <c r="H108" s="53"/>
      <c r="I108" s="53">
        <f>I109+I110+I111</f>
        <v>0</v>
      </c>
      <c r="J108" s="53">
        <f>J109+J110+J111</f>
        <v>0</v>
      </c>
      <c r="K108" s="53">
        <f t="shared" si="133"/>
        <v>0</v>
      </c>
      <c r="L108" s="110">
        <f t="shared" si="23"/>
        <v>0</v>
      </c>
      <c r="M108" s="17">
        <f>M109+M110+M111</f>
        <v>0</v>
      </c>
      <c r="N108" s="53">
        <f>N109+N110+N111</f>
        <v>0</v>
      </c>
      <c r="O108" s="53"/>
      <c r="P108" s="53"/>
      <c r="Q108" s="53"/>
      <c r="R108" s="53">
        <f>R109+R110+R111</f>
        <v>0</v>
      </c>
      <c r="S108" s="53">
        <f>S109+S110+S111</f>
        <v>0</v>
      </c>
      <c r="T108" s="53">
        <f t="shared" si="147"/>
        <v>0</v>
      </c>
      <c r="U108" s="110">
        <f>IF(R108=0,0,T108/R108)</f>
        <v>0</v>
      </c>
      <c r="V108" s="53">
        <f>V109+V110+V111</f>
        <v>0</v>
      </c>
      <c r="W108" s="53">
        <f>W109+W110+W111</f>
        <v>0</v>
      </c>
      <c r="X108" s="53"/>
      <c r="Y108" s="53"/>
      <c r="Z108" s="53"/>
      <c r="AA108" s="53">
        <f>AA109+AA110+AA111</f>
        <v>0</v>
      </c>
      <c r="AB108" s="53">
        <f>AB109+AB110+AB111</f>
        <v>0</v>
      </c>
      <c r="AC108" s="53">
        <f t="shared" si="148"/>
        <v>0</v>
      </c>
      <c r="AD108" s="110">
        <f>IF(AA108=0,0,AC108/AA108)</f>
        <v>0</v>
      </c>
      <c r="AE108" s="53">
        <f>AE109+AE110+AE111</f>
        <v>0</v>
      </c>
      <c r="AF108" s="53">
        <f>AF109+AF110+AF111</f>
        <v>0</v>
      </c>
      <c r="AG108" s="53"/>
      <c r="AH108" s="53"/>
      <c r="AI108" s="53"/>
      <c r="AJ108" s="53">
        <f>AJ109+AJ110+AJ111</f>
        <v>0</v>
      </c>
      <c r="AK108" s="53">
        <f>AK109+AK110+AK111</f>
        <v>0</v>
      </c>
      <c r="AL108" s="53">
        <f t="shared" si="149"/>
        <v>0</v>
      </c>
      <c r="AM108" s="110">
        <f>IF(AJ108=0,0,AL108/AJ108)</f>
        <v>0</v>
      </c>
      <c r="AN108" s="53">
        <f>AN109+AN110+AN111</f>
        <v>0</v>
      </c>
      <c r="AO108" s="53">
        <f>AO109+AO110+AO111</f>
        <v>0</v>
      </c>
      <c r="AP108" s="53"/>
      <c r="AQ108" s="53"/>
      <c r="AR108" s="53"/>
      <c r="AS108" s="53">
        <f>AS109+AS110+AS111</f>
        <v>0</v>
      </c>
      <c r="AT108" s="53">
        <f>AT109+AT110+AT111</f>
        <v>0</v>
      </c>
      <c r="AU108" s="53">
        <f t="shared" si="150"/>
        <v>0</v>
      </c>
      <c r="AV108" s="110">
        <f>IF(AS108=0,0,AU108/AS108)</f>
        <v>0</v>
      </c>
      <c r="AW108" s="53">
        <f>AW109+AW110+AW111</f>
        <v>0</v>
      </c>
      <c r="AX108" s="53">
        <f>AX109+AX110+AX111</f>
        <v>0</v>
      </c>
      <c r="AY108" s="53"/>
      <c r="AZ108" s="53"/>
      <c r="BA108" s="53"/>
      <c r="BB108" s="53">
        <f>BB109+BB110+BB111</f>
        <v>0</v>
      </c>
      <c r="BC108" s="53">
        <f>BC109+BC110+BC111</f>
        <v>0</v>
      </c>
      <c r="BD108" s="53">
        <f t="shared" si="151"/>
        <v>0</v>
      </c>
      <c r="BE108" s="110">
        <f>IF(BB108=0,0,BD108/BB108)</f>
        <v>0</v>
      </c>
      <c r="BF108" s="53">
        <f>BF109+BF110+BF111</f>
        <v>0</v>
      </c>
      <c r="BG108" s="53"/>
      <c r="BH108" s="53">
        <f>BH109+BH110+BH111</f>
        <v>0</v>
      </c>
      <c r="BI108" s="53"/>
      <c r="BJ108" s="53"/>
      <c r="BK108" s="53">
        <f>BK109+BK110+BK111</f>
        <v>0</v>
      </c>
      <c r="BL108" s="53">
        <f>BL109+BL110+BL111</f>
        <v>0</v>
      </c>
      <c r="BM108" s="53">
        <f t="shared" si="152"/>
        <v>0</v>
      </c>
      <c r="BN108" s="110">
        <f>IF(BK108=0,0,BM108/BK108)</f>
        <v>0</v>
      </c>
      <c r="BO108" s="53">
        <f>BO109+BO110+BO111</f>
        <v>0</v>
      </c>
      <c r="BP108" s="53">
        <f>BP109+BP110+BP111</f>
        <v>0</v>
      </c>
      <c r="BQ108" s="53"/>
      <c r="BR108" s="53"/>
      <c r="BS108" s="53" t="e">
        <f>BS109+BS110+BS111</f>
        <v>#REF!</v>
      </c>
      <c r="BT108" s="85" t="e">
        <f>BT109+BT110+BT111</f>
        <v>#REF!</v>
      </c>
      <c r="BU108" s="53" t="e">
        <f>BU109+BU110+BU111</f>
        <v>#REF!</v>
      </c>
      <c r="BV108" s="53" t="e">
        <f t="shared" si="153"/>
        <v>#REF!</v>
      </c>
      <c r="BW108" s="118" t="e">
        <f>IF(BT108=0,0,BV108/BT108)</f>
        <v>#REF!</v>
      </c>
    </row>
    <row r="109" spans="1:75" ht="15.75" hidden="1">
      <c r="A109" s="99" t="s">
        <v>138</v>
      </c>
      <c r="B109" s="35" t="s">
        <v>120</v>
      </c>
      <c r="C109" s="10" t="s">
        <v>4</v>
      </c>
      <c r="D109" s="21"/>
      <c r="E109" s="21"/>
      <c r="F109" s="21"/>
      <c r="G109" s="21"/>
      <c r="H109" s="21"/>
      <c r="I109" s="21"/>
      <c r="J109" s="21"/>
      <c r="K109" s="53">
        <f t="shared" si="133"/>
        <v>0</v>
      </c>
      <c r="L109" s="110">
        <f aca="true" t="shared" si="154" ref="L109:L128">IF(I109=0,0,K109/I109)</f>
        <v>0</v>
      </c>
      <c r="M109" s="53"/>
      <c r="N109" s="21"/>
      <c r="O109" s="21"/>
      <c r="P109" s="21"/>
      <c r="Q109" s="21"/>
      <c r="R109" s="21"/>
      <c r="S109" s="21"/>
      <c r="T109" s="53">
        <f t="shared" si="147"/>
        <v>0</v>
      </c>
      <c r="U109" s="110">
        <f>IF(R109=0,0,T109/R109)</f>
        <v>0</v>
      </c>
      <c r="V109" s="21"/>
      <c r="W109" s="21"/>
      <c r="X109" s="21"/>
      <c r="Y109" s="21"/>
      <c r="Z109" s="21"/>
      <c r="AA109" s="21"/>
      <c r="AB109" s="21"/>
      <c r="AC109" s="53">
        <f t="shared" si="148"/>
        <v>0</v>
      </c>
      <c r="AD109" s="110">
        <f>IF(AA109=0,0,AC109/AA109)</f>
        <v>0</v>
      </c>
      <c r="AE109" s="21"/>
      <c r="AF109" s="21"/>
      <c r="AG109" s="21"/>
      <c r="AH109" s="21"/>
      <c r="AI109" s="21"/>
      <c r="AJ109" s="21"/>
      <c r="AK109" s="21"/>
      <c r="AL109" s="53">
        <f t="shared" si="149"/>
        <v>0</v>
      </c>
      <c r="AM109" s="110">
        <f>IF(AJ109=0,0,AL109/AJ109)</f>
        <v>0</v>
      </c>
      <c r="AN109" s="21"/>
      <c r="AO109" s="21"/>
      <c r="AP109" s="21"/>
      <c r="AQ109" s="21"/>
      <c r="AR109" s="21"/>
      <c r="AS109" s="21"/>
      <c r="AT109" s="21"/>
      <c r="AU109" s="53">
        <f t="shared" si="150"/>
        <v>0</v>
      </c>
      <c r="AV109" s="110">
        <f>IF(AS109=0,0,AU109/AS109)</f>
        <v>0</v>
      </c>
      <c r="AW109" s="21"/>
      <c r="AX109" s="21"/>
      <c r="AY109" s="21"/>
      <c r="AZ109" s="21"/>
      <c r="BA109" s="21"/>
      <c r="BB109" s="21"/>
      <c r="BC109" s="21"/>
      <c r="BD109" s="53">
        <f t="shared" si="151"/>
        <v>0</v>
      </c>
      <c r="BE109" s="110">
        <f>IF(BB109=0,0,BD109/BB109)</f>
        <v>0</v>
      </c>
      <c r="BF109" s="21"/>
      <c r="BG109" s="21"/>
      <c r="BH109" s="21"/>
      <c r="BI109" s="21"/>
      <c r="BJ109" s="21"/>
      <c r="BK109" s="21"/>
      <c r="BL109" s="21"/>
      <c r="BM109" s="53">
        <f t="shared" si="152"/>
        <v>0</v>
      </c>
      <c r="BN109" s="110">
        <f>IF(BK109=0,0,BM109/BK109)</f>
        <v>0</v>
      </c>
      <c r="BO109" s="21"/>
      <c r="BP109" s="21"/>
      <c r="BQ109" s="21"/>
      <c r="BR109" s="21"/>
      <c r="BS109" s="51" t="e">
        <f>J109+IF(#REF!&gt;=2,S109,0)+IF(#REF!&gt;=3,AB109,0)+IF(#REF!&gt;=4,AK109,0)+IF(#REF!&gt;=5,AT109,0)+IF(#REF!&gt;=6,BC109,0)+IF(#REF!&gt;=7,BL109,0)+IF(#REF!&gt;=8,#REF!,0)+IF(#REF!&gt;=9,#REF!,0)+IF(#REF!&gt;=10,#REF!,0)+IF(#REF!&gt;=11,#REF!,0)+IF(#REF!&gt;=12,#REF!,0)</f>
        <v>#REF!</v>
      </c>
      <c r="BT109" s="85" t="e">
        <f>I109+R109+AA109+AJ109+AS109+BB109+BK109+#REF!+#REF!+#REF!+#REF!+#REF!</f>
        <v>#REF!</v>
      </c>
      <c r="BU109" s="107" t="e">
        <f>IF(#REF!&gt;=1,J109,I109)+IF(#REF!&gt;=2,S109,R109)+IF(#REF!&gt;=3,AB109,AA109)+IF(#REF!&gt;=4,AK109,AJ109)+IF(#REF!&gt;=5,AT109,AS109)+IF(#REF!&gt;=6,BC109,BB109)+IF(#REF!&gt;=7,BL109,BK109)+IF(#REF!&gt;=8,#REF!,#REF!)+IF(#REF!&gt;=9,#REF!,#REF!)+IF(#REF!&gt;=10,#REF!,#REF!)+IF(#REF!&gt;=11,#REF!,#REF!)+IF(#REF!&gt;=12,#REF!,#REF!)</f>
        <v>#REF!</v>
      </c>
      <c r="BV109" s="53" t="e">
        <f t="shared" si="153"/>
        <v>#REF!</v>
      </c>
      <c r="BW109" s="118" t="e">
        <f>IF(BT109=0,0,BV109/BT109)</f>
        <v>#REF!</v>
      </c>
    </row>
    <row r="110" spans="1:75" ht="15.75" hidden="1">
      <c r="A110" s="99" t="s">
        <v>139</v>
      </c>
      <c r="B110" s="35" t="s">
        <v>122</v>
      </c>
      <c r="C110" s="10" t="s">
        <v>4</v>
      </c>
      <c r="D110" s="17"/>
      <c r="E110" s="17"/>
      <c r="F110" s="17"/>
      <c r="G110" s="17"/>
      <c r="H110" s="17"/>
      <c r="I110" s="17"/>
      <c r="J110" s="17"/>
      <c r="K110" s="53">
        <f t="shared" si="133"/>
        <v>0</v>
      </c>
      <c r="L110" s="110">
        <f t="shared" si="154"/>
        <v>0</v>
      </c>
      <c r="M110" s="32"/>
      <c r="N110" s="17"/>
      <c r="O110" s="17"/>
      <c r="P110" s="17"/>
      <c r="Q110" s="17"/>
      <c r="R110" s="17"/>
      <c r="S110" s="17"/>
      <c r="T110" s="53">
        <f t="shared" si="147"/>
        <v>0</v>
      </c>
      <c r="U110" s="110">
        <f>IF(R110=0,0,T110/R110)</f>
        <v>0</v>
      </c>
      <c r="V110" s="17"/>
      <c r="W110" s="17"/>
      <c r="X110" s="17"/>
      <c r="Y110" s="17"/>
      <c r="Z110" s="17"/>
      <c r="AA110" s="17"/>
      <c r="AB110" s="17"/>
      <c r="AC110" s="53">
        <f t="shared" si="148"/>
        <v>0</v>
      </c>
      <c r="AD110" s="110">
        <f>IF(AA110=0,0,AC110/AA110)</f>
        <v>0</v>
      </c>
      <c r="AE110" s="17"/>
      <c r="AF110" s="17"/>
      <c r="AG110" s="17"/>
      <c r="AH110" s="17"/>
      <c r="AI110" s="17"/>
      <c r="AJ110" s="17"/>
      <c r="AK110" s="17"/>
      <c r="AL110" s="53">
        <f t="shared" si="149"/>
        <v>0</v>
      </c>
      <c r="AM110" s="110">
        <f>IF(AJ110=0,0,AL110/AJ110)</f>
        <v>0</v>
      </c>
      <c r="AN110" s="17"/>
      <c r="AO110" s="17"/>
      <c r="AP110" s="17"/>
      <c r="AQ110" s="17"/>
      <c r="AR110" s="17"/>
      <c r="AS110" s="17"/>
      <c r="AT110" s="17"/>
      <c r="AU110" s="53">
        <f t="shared" si="150"/>
        <v>0</v>
      </c>
      <c r="AV110" s="110">
        <f>IF(AS110=0,0,AU110/AS110)</f>
        <v>0</v>
      </c>
      <c r="AW110" s="17"/>
      <c r="AX110" s="17"/>
      <c r="AY110" s="17"/>
      <c r="AZ110" s="17"/>
      <c r="BA110" s="17"/>
      <c r="BB110" s="17"/>
      <c r="BC110" s="17"/>
      <c r="BD110" s="53">
        <f t="shared" si="151"/>
        <v>0</v>
      </c>
      <c r="BE110" s="110">
        <f>IF(BB110=0,0,BD110/BB110)</f>
        <v>0</v>
      </c>
      <c r="BF110" s="17"/>
      <c r="BG110" s="17"/>
      <c r="BH110" s="17"/>
      <c r="BI110" s="17"/>
      <c r="BJ110" s="17"/>
      <c r="BK110" s="17"/>
      <c r="BL110" s="17"/>
      <c r="BM110" s="53">
        <f t="shared" si="152"/>
        <v>0</v>
      </c>
      <c r="BN110" s="110">
        <f>IF(BK110=0,0,BM110/BK110)</f>
        <v>0</v>
      </c>
      <c r="BO110" s="17"/>
      <c r="BP110" s="17"/>
      <c r="BQ110" s="17"/>
      <c r="BR110" s="17"/>
      <c r="BS110" s="51" t="e">
        <f>J110+IF(#REF!&gt;=2,S110,0)+IF(#REF!&gt;=3,AB110,0)+IF(#REF!&gt;=4,AK110,0)+IF(#REF!&gt;=5,AT110,0)+IF(#REF!&gt;=6,BC110,0)+IF(#REF!&gt;=7,BL110,0)+IF(#REF!&gt;=8,#REF!,0)+IF(#REF!&gt;=9,#REF!,0)+IF(#REF!&gt;=10,#REF!,0)+IF(#REF!&gt;=11,#REF!,0)+IF(#REF!&gt;=12,#REF!,0)</f>
        <v>#REF!</v>
      </c>
      <c r="BT110" s="85" t="e">
        <f>I110+R110+AA110+AJ110+AS110+BB110+BK110+#REF!+#REF!+#REF!+#REF!+#REF!</f>
        <v>#REF!</v>
      </c>
      <c r="BU110" s="107" t="e">
        <f>IF(#REF!&gt;=1,J110,I110)+IF(#REF!&gt;=2,S110,R110)+IF(#REF!&gt;=3,AB110,AA110)+IF(#REF!&gt;=4,AK110,AJ110)+IF(#REF!&gt;=5,AT110,AS110)+IF(#REF!&gt;=6,BC110,BB110)+IF(#REF!&gt;=7,BL110,BK110)+IF(#REF!&gt;=8,#REF!,#REF!)+IF(#REF!&gt;=9,#REF!,#REF!)+IF(#REF!&gt;=10,#REF!,#REF!)+IF(#REF!&gt;=11,#REF!,#REF!)+IF(#REF!&gt;=12,#REF!,#REF!)</f>
        <v>#REF!</v>
      </c>
      <c r="BV110" s="53" t="e">
        <f t="shared" si="153"/>
        <v>#REF!</v>
      </c>
      <c r="BW110" s="118" t="e">
        <f>IF(BT110=0,0,BV110/BT110)</f>
        <v>#REF!</v>
      </c>
    </row>
    <row r="111" spans="1:75" ht="15.75" hidden="1">
      <c r="A111" s="99" t="s">
        <v>140</v>
      </c>
      <c r="B111" s="35" t="s">
        <v>42</v>
      </c>
      <c r="C111" s="10" t="s">
        <v>4</v>
      </c>
      <c r="D111" s="21"/>
      <c r="E111" s="21"/>
      <c r="F111" s="21"/>
      <c r="G111" s="21"/>
      <c r="H111" s="21"/>
      <c r="I111" s="21"/>
      <c r="J111" s="21"/>
      <c r="K111" s="53">
        <f t="shared" si="133"/>
        <v>0</v>
      </c>
      <c r="L111" s="110">
        <f t="shared" si="154"/>
        <v>0</v>
      </c>
      <c r="M111" s="33"/>
      <c r="N111" s="21"/>
      <c r="O111" s="21"/>
      <c r="P111" s="21"/>
      <c r="Q111" s="21"/>
      <c r="R111" s="21"/>
      <c r="S111" s="21"/>
      <c r="T111" s="53">
        <f t="shared" si="147"/>
        <v>0</v>
      </c>
      <c r="U111" s="110">
        <f>IF(R111=0,0,T111/R111)</f>
        <v>0</v>
      </c>
      <c r="V111" s="21"/>
      <c r="W111" s="21"/>
      <c r="X111" s="21"/>
      <c r="Y111" s="21"/>
      <c r="Z111" s="21"/>
      <c r="AA111" s="21"/>
      <c r="AB111" s="21"/>
      <c r="AC111" s="53">
        <f t="shared" si="148"/>
        <v>0</v>
      </c>
      <c r="AD111" s="110">
        <f>IF(AA111=0,0,AC111/AA111)</f>
        <v>0</v>
      </c>
      <c r="AE111" s="21"/>
      <c r="AF111" s="21"/>
      <c r="AG111" s="21"/>
      <c r="AH111" s="21"/>
      <c r="AI111" s="21"/>
      <c r="AJ111" s="21"/>
      <c r="AK111" s="21"/>
      <c r="AL111" s="53">
        <f t="shared" si="149"/>
        <v>0</v>
      </c>
      <c r="AM111" s="110">
        <f>IF(AJ111=0,0,AL111/AJ111)</f>
        <v>0</v>
      </c>
      <c r="AN111" s="21"/>
      <c r="AO111" s="21"/>
      <c r="AP111" s="21"/>
      <c r="AQ111" s="21"/>
      <c r="AR111" s="21"/>
      <c r="AS111" s="21"/>
      <c r="AT111" s="21"/>
      <c r="AU111" s="53">
        <f t="shared" si="150"/>
        <v>0</v>
      </c>
      <c r="AV111" s="110">
        <f>IF(AS111=0,0,AU111/AS111)</f>
        <v>0</v>
      </c>
      <c r="AW111" s="21"/>
      <c r="AX111" s="21"/>
      <c r="AY111" s="21"/>
      <c r="AZ111" s="21"/>
      <c r="BA111" s="21"/>
      <c r="BB111" s="21"/>
      <c r="BC111" s="21"/>
      <c r="BD111" s="53">
        <f t="shared" si="151"/>
        <v>0</v>
      </c>
      <c r="BE111" s="110">
        <f>IF(BB111=0,0,BD111/BB111)</f>
        <v>0</v>
      </c>
      <c r="BF111" s="21"/>
      <c r="BG111" s="21"/>
      <c r="BH111" s="21"/>
      <c r="BI111" s="21"/>
      <c r="BJ111" s="21"/>
      <c r="BK111" s="21"/>
      <c r="BL111" s="21"/>
      <c r="BM111" s="53">
        <f t="shared" si="152"/>
        <v>0</v>
      </c>
      <c r="BN111" s="110">
        <f>IF(BK111=0,0,BM111/BK111)</f>
        <v>0</v>
      </c>
      <c r="BO111" s="21"/>
      <c r="BP111" s="21"/>
      <c r="BQ111" s="21"/>
      <c r="BR111" s="21"/>
      <c r="BS111" s="51" t="e">
        <f>J111+IF(#REF!&gt;=2,S111,0)+IF(#REF!&gt;=3,AB111,0)+IF(#REF!&gt;=4,AK111,0)+IF(#REF!&gt;=5,AT111,0)+IF(#REF!&gt;=6,BC111,0)+IF(#REF!&gt;=7,BL111,0)+IF(#REF!&gt;=8,#REF!,0)+IF(#REF!&gt;=9,#REF!,0)+IF(#REF!&gt;=10,#REF!,0)+IF(#REF!&gt;=11,#REF!,0)+IF(#REF!&gt;=12,#REF!,0)</f>
        <v>#REF!</v>
      </c>
      <c r="BT111" s="85" t="e">
        <f>I111+R111+AA111+AJ111+AS111+BB111+BK111+#REF!+#REF!+#REF!+#REF!+#REF!</f>
        <v>#REF!</v>
      </c>
      <c r="BU111" s="107" t="e">
        <f>IF(#REF!&gt;=1,J111,I111)+IF(#REF!&gt;=2,S111,R111)+IF(#REF!&gt;=3,AB111,AA111)+IF(#REF!&gt;=4,AK111,AJ111)+IF(#REF!&gt;=5,AT111,AS111)+IF(#REF!&gt;=6,BC111,BB111)+IF(#REF!&gt;=7,BL111,BK111)+IF(#REF!&gt;=8,#REF!,#REF!)+IF(#REF!&gt;=9,#REF!,#REF!)+IF(#REF!&gt;=10,#REF!,#REF!)+IF(#REF!&gt;=11,#REF!,#REF!)+IF(#REF!&gt;=12,#REF!,#REF!)</f>
        <v>#REF!</v>
      </c>
      <c r="BV111" s="53" t="e">
        <f t="shared" si="153"/>
        <v>#REF!</v>
      </c>
      <c r="BW111" s="118" t="e">
        <f>IF(BT111=0,0,BV111/BT111)</f>
        <v>#REF!</v>
      </c>
    </row>
    <row r="112" spans="1:75" ht="31.5" hidden="1">
      <c r="A112" s="99" t="s">
        <v>141</v>
      </c>
      <c r="B112" s="18" t="s">
        <v>44</v>
      </c>
      <c r="C112" s="31" t="s">
        <v>4</v>
      </c>
      <c r="D112" s="21"/>
      <c r="E112" s="21"/>
      <c r="F112" s="21"/>
      <c r="G112" s="21"/>
      <c r="H112" s="21"/>
      <c r="I112" s="21"/>
      <c r="J112" s="21"/>
      <c r="K112" s="53" t="s">
        <v>253</v>
      </c>
      <c r="L112" s="53" t="s">
        <v>253</v>
      </c>
      <c r="M112" s="33"/>
      <c r="N112" s="21"/>
      <c r="O112" s="21"/>
      <c r="P112" s="21"/>
      <c r="Q112" s="21"/>
      <c r="R112" s="21"/>
      <c r="S112" s="21"/>
      <c r="T112" s="53" t="s">
        <v>253</v>
      </c>
      <c r="U112" s="53" t="s">
        <v>253</v>
      </c>
      <c r="V112" s="21"/>
      <c r="W112" s="21"/>
      <c r="X112" s="21"/>
      <c r="Y112" s="21"/>
      <c r="Z112" s="21"/>
      <c r="AA112" s="21"/>
      <c r="AB112" s="21"/>
      <c r="AC112" s="53" t="s">
        <v>253</v>
      </c>
      <c r="AD112" s="53" t="s">
        <v>253</v>
      </c>
      <c r="AE112" s="21"/>
      <c r="AF112" s="21"/>
      <c r="AG112" s="21"/>
      <c r="AH112" s="21"/>
      <c r="AI112" s="21"/>
      <c r="AJ112" s="21"/>
      <c r="AK112" s="21"/>
      <c r="AL112" s="53" t="s">
        <v>253</v>
      </c>
      <c r="AM112" s="53" t="s">
        <v>253</v>
      </c>
      <c r="AN112" s="21"/>
      <c r="AO112" s="21"/>
      <c r="AP112" s="21"/>
      <c r="AQ112" s="21"/>
      <c r="AR112" s="21"/>
      <c r="AS112" s="21"/>
      <c r="AT112" s="21"/>
      <c r="AU112" s="53" t="s">
        <v>253</v>
      </c>
      <c r="AV112" s="53" t="s">
        <v>253</v>
      </c>
      <c r="AW112" s="21"/>
      <c r="AX112" s="21"/>
      <c r="AY112" s="21"/>
      <c r="AZ112" s="21"/>
      <c r="BA112" s="21"/>
      <c r="BB112" s="21"/>
      <c r="BC112" s="21"/>
      <c r="BD112" s="53" t="s">
        <v>253</v>
      </c>
      <c r="BE112" s="53" t="s">
        <v>253</v>
      </c>
      <c r="BF112" s="21"/>
      <c r="BG112" s="21"/>
      <c r="BH112" s="21"/>
      <c r="BI112" s="21"/>
      <c r="BJ112" s="21"/>
      <c r="BK112" s="21"/>
      <c r="BL112" s="21"/>
      <c r="BM112" s="53" t="s">
        <v>253</v>
      </c>
      <c r="BN112" s="53" t="s">
        <v>253</v>
      </c>
      <c r="BO112" s="21"/>
      <c r="BP112" s="21"/>
      <c r="BQ112" s="21"/>
      <c r="BR112" s="21"/>
      <c r="BS112" s="51" t="e">
        <f>J112+IF(#REF!&gt;=2,S112,0)+IF(#REF!&gt;=3,AB112,0)+IF(#REF!&gt;=4,AK112,0)+IF(#REF!&gt;=5,AT112,0)+IF(#REF!&gt;=6,BC112,0)+IF(#REF!&gt;=7,BL112,0)+IF(#REF!&gt;=8,#REF!,0)+IF(#REF!&gt;=9,#REF!,0)+IF(#REF!&gt;=10,#REF!,0)+IF(#REF!&gt;=11,#REF!,0)+IF(#REF!&gt;=12,#REF!,0)</f>
        <v>#REF!</v>
      </c>
      <c r="BT112" s="85" t="e">
        <f>I112+R112+AA112+AJ112+AS112+BB112+BK112+#REF!+#REF!+#REF!+#REF!+#REF!</f>
        <v>#REF!</v>
      </c>
      <c r="BU112" s="107" t="e">
        <f>IF(#REF!&gt;=1,J112,I112)+IF(#REF!&gt;=2,S112,R112)+IF(#REF!&gt;=3,AB112,AA112)+IF(#REF!&gt;=4,AK112,AJ112)+IF(#REF!&gt;=5,AT112,AS112)+IF(#REF!&gt;=6,BC112,BB112)+IF(#REF!&gt;=7,BL112,BK112)+IF(#REF!&gt;=8,#REF!,#REF!)+IF(#REF!&gt;=9,#REF!,#REF!)+IF(#REF!&gt;=10,#REF!,#REF!)+IF(#REF!&gt;=11,#REF!,#REF!)+IF(#REF!&gt;=12,#REF!,#REF!)</f>
        <v>#REF!</v>
      </c>
      <c r="BV112" s="53" t="s">
        <v>253</v>
      </c>
      <c r="BW112" s="84" t="s">
        <v>253</v>
      </c>
    </row>
    <row r="113" spans="1:75" ht="15.75" hidden="1">
      <c r="A113" s="99" t="s">
        <v>142</v>
      </c>
      <c r="B113" s="198" t="s">
        <v>57</v>
      </c>
      <c r="C113" s="10" t="s">
        <v>4</v>
      </c>
      <c r="D113" s="53">
        <f>D101-D104-D108</f>
        <v>0</v>
      </c>
      <c r="E113" s="53">
        <f>E101-E104-E108</f>
        <v>0</v>
      </c>
      <c r="F113" s="53"/>
      <c r="G113" s="53"/>
      <c r="H113" s="53"/>
      <c r="I113" s="53">
        <f>I101-I104-I108</f>
        <v>0</v>
      </c>
      <c r="J113" s="53">
        <f>J101-J104-J108</f>
        <v>0</v>
      </c>
      <c r="K113" s="53">
        <f t="shared" si="133"/>
        <v>0</v>
      </c>
      <c r="L113" s="53" t="s">
        <v>253</v>
      </c>
      <c r="M113" s="17">
        <f>M101-M104-M108</f>
        <v>0</v>
      </c>
      <c r="N113" s="53">
        <f>N101-N104-N108</f>
        <v>0</v>
      </c>
      <c r="O113" s="53"/>
      <c r="P113" s="53"/>
      <c r="Q113" s="53"/>
      <c r="R113" s="53">
        <f>R101-R104-R108</f>
        <v>0</v>
      </c>
      <c r="S113" s="53">
        <f>S101-S104-S108</f>
        <v>0</v>
      </c>
      <c r="T113" s="53">
        <f aca="true" t="shared" si="155" ref="T113:T132">S113-R113</f>
        <v>0</v>
      </c>
      <c r="U113" s="53" t="s">
        <v>253</v>
      </c>
      <c r="V113" s="53">
        <f>V101-V104-V108</f>
        <v>0</v>
      </c>
      <c r="W113" s="53">
        <f>W101-W104-W108</f>
        <v>0</v>
      </c>
      <c r="X113" s="53"/>
      <c r="Y113" s="53"/>
      <c r="Z113" s="53"/>
      <c r="AA113" s="53">
        <f>AA101-AA104-AA108</f>
        <v>0</v>
      </c>
      <c r="AB113" s="53">
        <f>AB101-AB104-AB108</f>
        <v>0</v>
      </c>
      <c r="AC113" s="53">
        <f aca="true" t="shared" si="156" ref="AC113:AC132">AB113-AA113</f>
        <v>0</v>
      </c>
      <c r="AD113" s="53" t="s">
        <v>253</v>
      </c>
      <c r="AE113" s="53">
        <f>AE101-AE104-AE108</f>
        <v>0</v>
      </c>
      <c r="AF113" s="53">
        <f>AF101-AF104-AF108</f>
        <v>0</v>
      </c>
      <c r="AG113" s="53"/>
      <c r="AH113" s="53"/>
      <c r="AI113" s="53"/>
      <c r="AJ113" s="53">
        <f>AJ101-AJ104-AJ108</f>
        <v>0</v>
      </c>
      <c r="AK113" s="53">
        <f>AK101-AK104-AK108</f>
        <v>0</v>
      </c>
      <c r="AL113" s="53">
        <f aca="true" t="shared" si="157" ref="AL113:AL132">AK113-AJ113</f>
        <v>0</v>
      </c>
      <c r="AM113" s="53" t="s">
        <v>253</v>
      </c>
      <c r="AN113" s="53">
        <f>AN101-AN104-AN108</f>
        <v>0</v>
      </c>
      <c r="AO113" s="53">
        <f>AO101-AO104-AO108</f>
        <v>0</v>
      </c>
      <c r="AP113" s="53"/>
      <c r="AQ113" s="53"/>
      <c r="AR113" s="53"/>
      <c r="AS113" s="53">
        <f>AS101-AS104-AS108</f>
        <v>0</v>
      </c>
      <c r="AT113" s="53">
        <f>AT101-AT104-AT108</f>
        <v>0</v>
      </c>
      <c r="AU113" s="53">
        <f aca="true" t="shared" si="158" ref="AU113:AU132">AT113-AS113</f>
        <v>0</v>
      </c>
      <c r="AV113" s="53" t="s">
        <v>253</v>
      </c>
      <c r="AW113" s="53">
        <f>AW101-AW104-AW108</f>
        <v>0</v>
      </c>
      <c r="AX113" s="53">
        <f>AX101-AX104-AX108</f>
        <v>0</v>
      </c>
      <c r="AY113" s="53"/>
      <c r="AZ113" s="53"/>
      <c r="BA113" s="53"/>
      <c r="BB113" s="53">
        <f>BB101-BB104-BB108</f>
        <v>0</v>
      </c>
      <c r="BC113" s="53">
        <f>BC101-BC104-BC108</f>
        <v>0</v>
      </c>
      <c r="BD113" s="53">
        <f aca="true" t="shared" si="159" ref="BD113:BD132">BC113-BB113</f>
        <v>0</v>
      </c>
      <c r="BE113" s="53" t="s">
        <v>253</v>
      </c>
      <c r="BF113" s="53">
        <f>BF101-BF104-BF108</f>
        <v>0</v>
      </c>
      <c r="BG113" s="53"/>
      <c r="BH113" s="53">
        <f>BH101-BH104-BH108</f>
        <v>0</v>
      </c>
      <c r="BI113" s="53"/>
      <c r="BJ113" s="53"/>
      <c r="BK113" s="53">
        <f>BK101-BK104-BK108</f>
        <v>0</v>
      </c>
      <c r="BL113" s="53">
        <f>BL101-BL104-BL108</f>
        <v>0</v>
      </c>
      <c r="BM113" s="53">
        <f aca="true" t="shared" si="160" ref="BM113:BM132">BL113-BK113</f>
        <v>0</v>
      </c>
      <c r="BN113" s="53" t="s">
        <v>253</v>
      </c>
      <c r="BO113" s="53">
        <f>BO101-BO104-BO108</f>
        <v>0</v>
      </c>
      <c r="BP113" s="53">
        <f>BP101-BP104-BP108</f>
        <v>0</v>
      </c>
      <c r="BQ113" s="53"/>
      <c r="BR113" s="53"/>
      <c r="BS113" s="53" t="e">
        <f>BS101-BS104-BS108</f>
        <v>#REF!</v>
      </c>
      <c r="BT113" s="85" t="e">
        <f>BT101-BT104-BT108</f>
        <v>#REF!</v>
      </c>
      <c r="BU113" s="53" t="e">
        <f>BU101-BU104-BU108</f>
        <v>#REF!</v>
      </c>
      <c r="BV113" s="53" t="e">
        <f aca="true" t="shared" si="161" ref="BV113:BV132">BU113-BT113</f>
        <v>#REF!</v>
      </c>
      <c r="BW113" s="84" t="s">
        <v>253</v>
      </c>
    </row>
    <row r="114" spans="1:75" ht="15.75" hidden="1">
      <c r="A114" s="99" t="s">
        <v>143</v>
      </c>
      <c r="B114" s="198"/>
      <c r="C114" s="10" t="s">
        <v>1</v>
      </c>
      <c r="D114" s="52">
        <f>IF(D101=0,0,D113/D101)</f>
        <v>0</v>
      </c>
      <c r="E114" s="52">
        <f>IF(E101=0,0,E113/E101)</f>
        <v>0</v>
      </c>
      <c r="F114" s="52"/>
      <c r="G114" s="52"/>
      <c r="H114" s="52"/>
      <c r="I114" s="52">
        <f>IF(I101=0,0,I113/I101)</f>
        <v>0</v>
      </c>
      <c r="J114" s="52">
        <f>IF(J101=0,0,J113/J101)</f>
        <v>0</v>
      </c>
      <c r="K114" s="52">
        <f t="shared" si="133"/>
        <v>0</v>
      </c>
      <c r="L114" s="52" t="s">
        <v>253</v>
      </c>
      <c r="M114" s="17">
        <f>IF(M101=0,0,M113/M101)</f>
        <v>0</v>
      </c>
      <c r="N114" s="52">
        <f>IF(N101=0,0,N113/N101)</f>
        <v>0</v>
      </c>
      <c r="O114" s="52"/>
      <c r="P114" s="52"/>
      <c r="Q114" s="52"/>
      <c r="R114" s="52">
        <f>IF(R101=0,0,R113/R101)</f>
        <v>0</v>
      </c>
      <c r="S114" s="52">
        <f>IF(S101=0,0,S113/S101)</f>
        <v>0</v>
      </c>
      <c r="T114" s="52">
        <f t="shared" si="155"/>
        <v>0</v>
      </c>
      <c r="U114" s="52" t="s">
        <v>253</v>
      </c>
      <c r="V114" s="52">
        <f>IF(V101=0,0,V113/V101)</f>
        <v>0</v>
      </c>
      <c r="W114" s="52">
        <f>IF(W101=0,0,W113/W101)</f>
        <v>0</v>
      </c>
      <c r="X114" s="52"/>
      <c r="Y114" s="52"/>
      <c r="Z114" s="52"/>
      <c r="AA114" s="52">
        <f>IF(AA101=0,0,AA113/AA101)</f>
        <v>0</v>
      </c>
      <c r="AB114" s="52">
        <f>IF(AB101=0,0,AB113/AB101)</f>
        <v>0</v>
      </c>
      <c r="AC114" s="52">
        <f t="shared" si="156"/>
        <v>0</v>
      </c>
      <c r="AD114" s="52" t="s">
        <v>253</v>
      </c>
      <c r="AE114" s="52">
        <f>IF(AE101=0,0,AE113/AE101)</f>
        <v>0</v>
      </c>
      <c r="AF114" s="52">
        <f>IF(AF101=0,0,AF113/AF101)</f>
        <v>0</v>
      </c>
      <c r="AG114" s="52"/>
      <c r="AH114" s="52"/>
      <c r="AI114" s="52"/>
      <c r="AJ114" s="52">
        <f>IF(AJ101=0,0,AJ113/AJ101)</f>
        <v>0</v>
      </c>
      <c r="AK114" s="52">
        <f>IF(AK101=0,0,AK113/AK101)</f>
        <v>0</v>
      </c>
      <c r="AL114" s="52">
        <f t="shared" si="157"/>
        <v>0</v>
      </c>
      <c r="AM114" s="52" t="s">
        <v>253</v>
      </c>
      <c r="AN114" s="52">
        <f>IF(AN101=0,0,AN113/AN101)</f>
        <v>0</v>
      </c>
      <c r="AO114" s="52">
        <f>IF(AO101=0,0,AO113/AO101)</f>
        <v>0</v>
      </c>
      <c r="AP114" s="52"/>
      <c r="AQ114" s="52"/>
      <c r="AR114" s="52"/>
      <c r="AS114" s="52">
        <f>IF(AS101=0,0,AS113/AS101)</f>
        <v>0</v>
      </c>
      <c r="AT114" s="52">
        <f>IF(AT101=0,0,AT113/AT101)</f>
        <v>0</v>
      </c>
      <c r="AU114" s="52">
        <f t="shared" si="158"/>
        <v>0</v>
      </c>
      <c r="AV114" s="52" t="s">
        <v>253</v>
      </c>
      <c r="AW114" s="52">
        <f>IF(AW101=0,0,AW113/AW101)</f>
        <v>0</v>
      </c>
      <c r="AX114" s="52">
        <f>IF(AX101=0,0,AX113/AX101)</f>
        <v>0</v>
      </c>
      <c r="AY114" s="52"/>
      <c r="AZ114" s="52"/>
      <c r="BA114" s="52"/>
      <c r="BB114" s="52">
        <f>IF(BB101=0,0,BB113/BB101)</f>
        <v>0</v>
      </c>
      <c r="BC114" s="52">
        <f>IF(BC101=0,0,BC113/BC101)</f>
        <v>0</v>
      </c>
      <c r="BD114" s="52">
        <f t="shared" si="159"/>
        <v>0</v>
      </c>
      <c r="BE114" s="52" t="s">
        <v>253</v>
      </c>
      <c r="BF114" s="52">
        <f>IF(BF101=0,0,BF113/BF101)</f>
        <v>0</v>
      </c>
      <c r="BG114" s="52"/>
      <c r="BH114" s="52">
        <f>IF(BH101=0,0,BH113/BH101)</f>
        <v>0</v>
      </c>
      <c r="BI114" s="52"/>
      <c r="BJ114" s="52"/>
      <c r="BK114" s="52">
        <f>IF(BK101=0,0,BK113/BK101)</f>
        <v>0</v>
      </c>
      <c r="BL114" s="52">
        <f>IF(BL101=0,0,BL113/BL101)</f>
        <v>0</v>
      </c>
      <c r="BM114" s="52">
        <f t="shared" si="160"/>
        <v>0</v>
      </c>
      <c r="BN114" s="52" t="s">
        <v>253</v>
      </c>
      <c r="BO114" s="52">
        <f>IF(BO101=0,0,BO113/BO101)</f>
        <v>0</v>
      </c>
      <c r="BP114" s="52">
        <f>IF(BP101=0,0,BP113/BP101)</f>
        <v>0</v>
      </c>
      <c r="BQ114" s="52"/>
      <c r="BR114" s="52"/>
      <c r="BS114" s="52" t="e">
        <f>IF(BS101=0,0,BS113/BS101)</f>
        <v>#REF!</v>
      </c>
      <c r="BT114" s="86" t="e">
        <f>IF(BT101=0,0,BT113/BT101)</f>
        <v>#REF!</v>
      </c>
      <c r="BU114" s="52" t="e">
        <f>IF(BU101=0,0,BU113/BU101)</f>
        <v>#REF!</v>
      </c>
      <c r="BV114" s="52" t="e">
        <f t="shared" si="161"/>
        <v>#REF!</v>
      </c>
      <c r="BW114" s="87" t="s">
        <v>253</v>
      </c>
    </row>
    <row r="115" spans="1:75" ht="15.75" hidden="1">
      <c r="A115" s="99" t="s">
        <v>144</v>
      </c>
      <c r="B115" s="200" t="s">
        <v>104</v>
      </c>
      <c r="C115" s="10" t="s">
        <v>4</v>
      </c>
      <c r="D115" s="21"/>
      <c r="E115" s="21"/>
      <c r="F115" s="21"/>
      <c r="G115" s="21"/>
      <c r="H115" s="21"/>
      <c r="I115" s="21"/>
      <c r="J115" s="21"/>
      <c r="K115" s="53">
        <f t="shared" si="133"/>
        <v>0</v>
      </c>
      <c r="L115" s="53" t="s">
        <v>253</v>
      </c>
      <c r="M115" s="53"/>
      <c r="N115" s="21"/>
      <c r="O115" s="21"/>
      <c r="P115" s="21"/>
      <c r="Q115" s="21"/>
      <c r="R115" s="21"/>
      <c r="S115" s="21"/>
      <c r="T115" s="53">
        <f t="shared" si="155"/>
        <v>0</v>
      </c>
      <c r="U115" s="53" t="s">
        <v>253</v>
      </c>
      <c r="V115" s="21"/>
      <c r="W115" s="21"/>
      <c r="X115" s="21"/>
      <c r="Y115" s="21"/>
      <c r="Z115" s="21"/>
      <c r="AA115" s="21"/>
      <c r="AB115" s="21"/>
      <c r="AC115" s="53">
        <f t="shared" si="156"/>
        <v>0</v>
      </c>
      <c r="AD115" s="53" t="s">
        <v>253</v>
      </c>
      <c r="AE115" s="21"/>
      <c r="AF115" s="21"/>
      <c r="AG115" s="21"/>
      <c r="AH115" s="21"/>
      <c r="AI115" s="21"/>
      <c r="AJ115" s="21"/>
      <c r="AK115" s="21"/>
      <c r="AL115" s="53">
        <f t="shared" si="157"/>
        <v>0</v>
      </c>
      <c r="AM115" s="53" t="s">
        <v>253</v>
      </c>
      <c r="AN115" s="21"/>
      <c r="AO115" s="21"/>
      <c r="AP115" s="21"/>
      <c r="AQ115" s="21"/>
      <c r="AR115" s="21"/>
      <c r="AS115" s="21"/>
      <c r="AT115" s="21"/>
      <c r="AU115" s="53">
        <f t="shared" si="158"/>
        <v>0</v>
      </c>
      <c r="AV115" s="53" t="s">
        <v>253</v>
      </c>
      <c r="AW115" s="21"/>
      <c r="AX115" s="21"/>
      <c r="AY115" s="21"/>
      <c r="AZ115" s="21"/>
      <c r="BA115" s="21"/>
      <c r="BB115" s="21"/>
      <c r="BC115" s="21"/>
      <c r="BD115" s="53">
        <f t="shared" si="159"/>
        <v>0</v>
      </c>
      <c r="BE115" s="53" t="s">
        <v>253</v>
      </c>
      <c r="BF115" s="21"/>
      <c r="BG115" s="21"/>
      <c r="BH115" s="21"/>
      <c r="BI115" s="21"/>
      <c r="BJ115" s="21"/>
      <c r="BK115" s="21"/>
      <c r="BL115" s="21"/>
      <c r="BM115" s="53">
        <f t="shared" si="160"/>
        <v>0</v>
      </c>
      <c r="BN115" s="53" t="s">
        <v>253</v>
      </c>
      <c r="BO115" s="21"/>
      <c r="BP115" s="21"/>
      <c r="BQ115" s="21"/>
      <c r="BR115" s="21"/>
      <c r="BS115" s="51" t="e">
        <f>J115+IF(#REF!&gt;=2,S115,0)+IF(#REF!&gt;=3,AB115,0)+IF(#REF!&gt;=4,AK115,0)+IF(#REF!&gt;=5,AT115,0)+IF(#REF!&gt;=6,BC115,0)+IF(#REF!&gt;=7,BL115,0)+IF(#REF!&gt;=8,#REF!,0)+IF(#REF!&gt;=9,#REF!,0)+IF(#REF!&gt;=10,#REF!,0)+IF(#REF!&gt;=11,#REF!,0)+IF(#REF!&gt;=12,#REF!,0)</f>
        <v>#REF!</v>
      </c>
      <c r="BT115" s="85" t="e">
        <f>I115+R115+AA115+AJ115+AS115+BB115+BK115+#REF!+#REF!+#REF!+#REF!+#REF!</f>
        <v>#REF!</v>
      </c>
      <c r="BU115" s="107" t="e">
        <f>IF(#REF!&gt;=1,J115,I115)+IF(#REF!&gt;=2,S115,R115)+IF(#REF!&gt;=3,AB115,AA115)+IF(#REF!&gt;=4,AK115,AJ115)+IF(#REF!&gt;=5,AT115,AS115)+IF(#REF!&gt;=6,BC115,BB115)+IF(#REF!&gt;=7,BL115,BK115)+IF(#REF!&gt;=8,#REF!,#REF!)+IF(#REF!&gt;=9,#REF!,#REF!)+IF(#REF!&gt;=10,#REF!,#REF!)+IF(#REF!&gt;=11,#REF!,#REF!)+IF(#REF!&gt;=12,#REF!,#REF!)</f>
        <v>#REF!</v>
      </c>
      <c r="BV115" s="53" t="e">
        <f t="shared" si="161"/>
        <v>#REF!</v>
      </c>
      <c r="BW115" s="84" t="s">
        <v>253</v>
      </c>
    </row>
    <row r="116" spans="1:75" ht="15.75" hidden="1">
      <c r="A116" s="99" t="s">
        <v>145</v>
      </c>
      <c r="B116" s="200"/>
      <c r="C116" s="10" t="s">
        <v>1</v>
      </c>
      <c r="D116" s="55">
        <f>IF(D101=0,0,D115/D101)</f>
        <v>0</v>
      </c>
      <c r="E116" s="55">
        <f>IF(E101=0,0,E115/E101)</f>
        <v>0</v>
      </c>
      <c r="F116" s="55"/>
      <c r="G116" s="55"/>
      <c r="H116" s="55"/>
      <c r="I116" s="55">
        <f>IF(I101=0,0,I115/I101)</f>
        <v>0</v>
      </c>
      <c r="J116" s="55">
        <f>IF(J101=0,0,J115/J101)</f>
        <v>0</v>
      </c>
      <c r="K116" s="52">
        <f t="shared" si="133"/>
        <v>0</v>
      </c>
      <c r="L116" s="52" t="s">
        <v>253</v>
      </c>
      <c r="M116" s="32">
        <f>IF(M101=0,0,M115/M101)</f>
        <v>0</v>
      </c>
      <c r="N116" s="55">
        <f>IF(N101=0,0,N115/N101)</f>
        <v>0</v>
      </c>
      <c r="O116" s="55"/>
      <c r="P116" s="55"/>
      <c r="Q116" s="55"/>
      <c r="R116" s="55">
        <f>IF(R101=0,0,R115/R101)</f>
        <v>0</v>
      </c>
      <c r="S116" s="55">
        <f>IF(S101=0,0,S115/S101)</f>
        <v>0</v>
      </c>
      <c r="T116" s="52">
        <f t="shared" si="155"/>
        <v>0</v>
      </c>
      <c r="U116" s="52" t="s">
        <v>253</v>
      </c>
      <c r="V116" s="55">
        <f>IF(V101=0,0,V115/V101)</f>
        <v>0</v>
      </c>
      <c r="W116" s="55">
        <f>IF(W101=0,0,W115/W101)</f>
        <v>0</v>
      </c>
      <c r="X116" s="55"/>
      <c r="Y116" s="55"/>
      <c r="Z116" s="55"/>
      <c r="AA116" s="55">
        <f>IF(AA101=0,0,AA115/AA101)</f>
        <v>0</v>
      </c>
      <c r="AB116" s="55">
        <f>IF(AB101=0,0,AB115/AB101)</f>
        <v>0</v>
      </c>
      <c r="AC116" s="52">
        <f t="shared" si="156"/>
        <v>0</v>
      </c>
      <c r="AD116" s="52" t="s">
        <v>253</v>
      </c>
      <c r="AE116" s="55">
        <f>IF(AE101=0,0,AE115/AE101)</f>
        <v>0</v>
      </c>
      <c r="AF116" s="55">
        <f>IF(AF101=0,0,AF115/AF101)</f>
        <v>0</v>
      </c>
      <c r="AG116" s="55"/>
      <c r="AH116" s="55"/>
      <c r="AI116" s="55"/>
      <c r="AJ116" s="55">
        <f>IF(AJ101=0,0,AJ115/AJ101)</f>
        <v>0</v>
      </c>
      <c r="AK116" s="55">
        <f>IF(AK101=0,0,AK115/AK101)</f>
        <v>0</v>
      </c>
      <c r="AL116" s="52">
        <f t="shared" si="157"/>
        <v>0</v>
      </c>
      <c r="AM116" s="52" t="s">
        <v>253</v>
      </c>
      <c r="AN116" s="55">
        <f>IF(AN101=0,0,AN115/AN101)</f>
        <v>0</v>
      </c>
      <c r="AO116" s="55">
        <f>IF(AO101=0,0,AO115/AO101)</f>
        <v>0</v>
      </c>
      <c r="AP116" s="55"/>
      <c r="AQ116" s="55"/>
      <c r="AR116" s="55"/>
      <c r="AS116" s="55">
        <f>IF(AS101=0,0,AS115/AS101)</f>
        <v>0</v>
      </c>
      <c r="AT116" s="55">
        <f>IF(AT101=0,0,AT115/AT101)</f>
        <v>0</v>
      </c>
      <c r="AU116" s="52">
        <f t="shared" si="158"/>
        <v>0</v>
      </c>
      <c r="AV116" s="52" t="s">
        <v>253</v>
      </c>
      <c r="AW116" s="55">
        <f>IF(AW101=0,0,AW115/AW101)</f>
        <v>0</v>
      </c>
      <c r="AX116" s="55">
        <f>IF(AX101=0,0,AX115/AX101)</f>
        <v>0</v>
      </c>
      <c r="AY116" s="55"/>
      <c r="AZ116" s="55"/>
      <c r="BA116" s="55"/>
      <c r="BB116" s="55">
        <f>IF(BB101=0,0,BB115/BB101)</f>
        <v>0</v>
      </c>
      <c r="BC116" s="55">
        <f>IF(BC101=0,0,BC115/BC101)</f>
        <v>0</v>
      </c>
      <c r="BD116" s="52">
        <f t="shared" si="159"/>
        <v>0</v>
      </c>
      <c r="BE116" s="52" t="s">
        <v>253</v>
      </c>
      <c r="BF116" s="55">
        <f>IF(BF101=0,0,BF115/BF101)</f>
        <v>0</v>
      </c>
      <c r="BG116" s="55"/>
      <c r="BH116" s="55">
        <f>IF(BH101=0,0,BH115/BH101)</f>
        <v>0</v>
      </c>
      <c r="BI116" s="55"/>
      <c r="BJ116" s="55"/>
      <c r="BK116" s="55">
        <f>IF(BK101=0,0,BK115/BK101)</f>
        <v>0</v>
      </c>
      <c r="BL116" s="55">
        <f>IF(BL101=0,0,BL115/BL101)</f>
        <v>0</v>
      </c>
      <c r="BM116" s="52">
        <f t="shared" si="160"/>
        <v>0</v>
      </c>
      <c r="BN116" s="52" t="s">
        <v>253</v>
      </c>
      <c r="BO116" s="55">
        <f>IF(BO101=0,0,BO115/BO101)</f>
        <v>0</v>
      </c>
      <c r="BP116" s="55">
        <f>IF(BP101=0,0,BP115/BP101)</f>
        <v>0</v>
      </c>
      <c r="BQ116" s="55"/>
      <c r="BR116" s="55"/>
      <c r="BS116" s="52" t="e">
        <f>IF(BS101=0,0,BS115/BS101)</f>
        <v>#REF!</v>
      </c>
      <c r="BT116" s="88" t="e">
        <f>IF(BT101=0,0,BT115/BT101)</f>
        <v>#REF!</v>
      </c>
      <c r="BU116" s="55" t="e">
        <f>IF(BU101=0,0,BU115/BU101)</f>
        <v>#REF!</v>
      </c>
      <c r="BV116" s="52" t="e">
        <f t="shared" si="161"/>
        <v>#REF!</v>
      </c>
      <c r="BW116" s="87" t="s">
        <v>253</v>
      </c>
    </row>
    <row r="117" spans="1:75" ht="15.75" hidden="1">
      <c r="A117" s="99" t="s">
        <v>146</v>
      </c>
      <c r="B117" s="34" t="s">
        <v>147</v>
      </c>
      <c r="C117" s="10" t="s">
        <v>4</v>
      </c>
      <c r="D117" s="53">
        <f>D85+D101</f>
        <v>0</v>
      </c>
      <c r="E117" s="53">
        <f>E85+E101</f>
        <v>0</v>
      </c>
      <c r="F117" s="53"/>
      <c r="G117" s="53"/>
      <c r="H117" s="53"/>
      <c r="I117" s="53">
        <f>I85+I101</f>
        <v>0</v>
      </c>
      <c r="J117" s="53">
        <f>J85+J101</f>
        <v>0</v>
      </c>
      <c r="K117" s="53">
        <f t="shared" si="133"/>
        <v>0</v>
      </c>
      <c r="L117" s="53">
        <f t="shared" si="154"/>
        <v>0</v>
      </c>
      <c r="M117" s="33">
        <f aca="true" t="shared" si="162" ref="M117:S118">M85+M101</f>
        <v>0</v>
      </c>
      <c r="N117" s="53">
        <f t="shared" si="162"/>
        <v>0</v>
      </c>
      <c r="O117" s="53"/>
      <c r="P117" s="53"/>
      <c r="Q117" s="53"/>
      <c r="R117" s="53">
        <f t="shared" si="162"/>
        <v>0</v>
      </c>
      <c r="S117" s="53">
        <f t="shared" si="162"/>
        <v>0</v>
      </c>
      <c r="T117" s="53">
        <f t="shared" si="155"/>
        <v>0</v>
      </c>
      <c r="U117" s="53">
        <f>IF(R117=0,0,T117/R117)</f>
        <v>0</v>
      </c>
      <c r="V117" s="53">
        <f aca="true" t="shared" si="163" ref="V117:AB118">V85+V101</f>
        <v>0</v>
      </c>
      <c r="W117" s="53">
        <f t="shared" si="163"/>
        <v>0</v>
      </c>
      <c r="X117" s="53"/>
      <c r="Y117" s="53"/>
      <c r="Z117" s="53"/>
      <c r="AA117" s="53">
        <f t="shared" si="163"/>
        <v>0</v>
      </c>
      <c r="AB117" s="53">
        <f t="shared" si="163"/>
        <v>0</v>
      </c>
      <c r="AC117" s="53">
        <f t="shared" si="156"/>
        <v>0</v>
      </c>
      <c r="AD117" s="53">
        <f>IF(AA117=0,0,AC117/AA117)</f>
        <v>0</v>
      </c>
      <c r="AE117" s="53">
        <f aca="true" t="shared" si="164" ref="AE117:AK118">AE85+AE101</f>
        <v>0</v>
      </c>
      <c r="AF117" s="53">
        <f t="shared" si="164"/>
        <v>0</v>
      </c>
      <c r="AG117" s="53"/>
      <c r="AH117" s="53"/>
      <c r="AI117" s="53"/>
      <c r="AJ117" s="53">
        <f t="shared" si="164"/>
        <v>0</v>
      </c>
      <c r="AK117" s="53">
        <f t="shared" si="164"/>
        <v>0</v>
      </c>
      <c r="AL117" s="53">
        <f t="shared" si="157"/>
        <v>0</v>
      </c>
      <c r="AM117" s="53">
        <f>IF(AJ117=0,0,AL117/AJ117)</f>
        <v>0</v>
      </c>
      <c r="AN117" s="53">
        <f aca="true" t="shared" si="165" ref="AN117:AT118">AN85+AN101</f>
        <v>0</v>
      </c>
      <c r="AO117" s="53">
        <f t="shared" si="165"/>
        <v>0</v>
      </c>
      <c r="AP117" s="53"/>
      <c r="AQ117" s="53"/>
      <c r="AR117" s="53"/>
      <c r="AS117" s="53">
        <f t="shared" si="165"/>
        <v>0</v>
      </c>
      <c r="AT117" s="53">
        <f t="shared" si="165"/>
        <v>0</v>
      </c>
      <c r="AU117" s="53">
        <f t="shared" si="158"/>
        <v>0</v>
      </c>
      <c r="AV117" s="53">
        <f>IF(AS117=0,0,AU117/AS117)</f>
        <v>0</v>
      </c>
      <c r="AW117" s="53">
        <f aca="true" t="shared" si="166" ref="AW117:BC118">AW85+AW101</f>
        <v>0</v>
      </c>
      <c r="AX117" s="53">
        <f t="shared" si="166"/>
        <v>0</v>
      </c>
      <c r="AY117" s="53"/>
      <c r="AZ117" s="53"/>
      <c r="BA117" s="53"/>
      <c r="BB117" s="53">
        <f t="shared" si="166"/>
        <v>0</v>
      </c>
      <c r="BC117" s="53">
        <f t="shared" si="166"/>
        <v>0</v>
      </c>
      <c r="BD117" s="53">
        <f t="shared" si="159"/>
        <v>0</v>
      </c>
      <c r="BE117" s="53">
        <f>IF(BB117=0,0,BD117/BB117)</f>
        <v>0</v>
      </c>
      <c r="BF117" s="53">
        <f>BF85+BF101</f>
        <v>0</v>
      </c>
      <c r="BG117" s="53"/>
      <c r="BH117" s="53">
        <f>BH85+BH101</f>
        <v>0</v>
      </c>
      <c r="BI117" s="53"/>
      <c r="BJ117" s="53"/>
      <c r="BK117" s="53">
        <f>BK85+BK101</f>
        <v>0</v>
      </c>
      <c r="BL117" s="53">
        <f>BL85+BL101</f>
        <v>0</v>
      </c>
      <c r="BM117" s="53">
        <f t="shared" si="160"/>
        <v>0</v>
      </c>
      <c r="BN117" s="53">
        <f>IF(BK117=0,0,BM117/BK117)</f>
        <v>0</v>
      </c>
      <c r="BO117" s="53">
        <f>BO85+BO101</f>
        <v>0</v>
      </c>
      <c r="BP117" s="53">
        <f>BP85+BP101</f>
        <v>0</v>
      </c>
      <c r="BQ117" s="53"/>
      <c r="BR117" s="53"/>
      <c r="BS117" s="53" t="e">
        <f>BS85+BS101</f>
        <v>#REF!</v>
      </c>
      <c r="BT117" s="85" t="e">
        <f>BT85+BT101</f>
        <v>#REF!</v>
      </c>
      <c r="BU117" s="53" t="e">
        <f>BU85+BU101</f>
        <v>#REF!</v>
      </c>
      <c r="BV117" s="53" t="e">
        <f t="shared" si="161"/>
        <v>#REF!</v>
      </c>
      <c r="BW117" s="84" t="e">
        <f>IF(BT117=0,0,BV117/BT117)</f>
        <v>#REF!</v>
      </c>
    </row>
    <row r="118" spans="1:75" ht="15.75" hidden="1">
      <c r="A118" s="99" t="s">
        <v>148</v>
      </c>
      <c r="B118" s="198" t="s">
        <v>31</v>
      </c>
      <c r="C118" s="10" t="s">
        <v>4</v>
      </c>
      <c r="D118" s="53">
        <f>D86+D102</f>
        <v>0</v>
      </c>
      <c r="E118" s="53">
        <f>E86+E102</f>
        <v>0</v>
      </c>
      <c r="F118" s="53"/>
      <c r="G118" s="53"/>
      <c r="H118" s="53"/>
      <c r="I118" s="53">
        <f>I86+I102</f>
        <v>0</v>
      </c>
      <c r="J118" s="53">
        <f>J86+J102</f>
        <v>0</v>
      </c>
      <c r="K118" s="53">
        <f t="shared" si="133"/>
        <v>0</v>
      </c>
      <c r="L118" s="53" t="s">
        <v>253</v>
      </c>
      <c r="M118" s="33">
        <f t="shared" si="162"/>
        <v>0</v>
      </c>
      <c r="N118" s="53">
        <f t="shared" si="162"/>
        <v>0</v>
      </c>
      <c r="O118" s="53"/>
      <c r="P118" s="53"/>
      <c r="Q118" s="53"/>
      <c r="R118" s="53">
        <f t="shared" si="162"/>
        <v>0</v>
      </c>
      <c r="S118" s="53">
        <f t="shared" si="162"/>
        <v>0</v>
      </c>
      <c r="T118" s="53">
        <f t="shared" si="155"/>
        <v>0</v>
      </c>
      <c r="U118" s="53" t="s">
        <v>253</v>
      </c>
      <c r="V118" s="53">
        <f t="shared" si="163"/>
        <v>0</v>
      </c>
      <c r="W118" s="53">
        <f t="shared" si="163"/>
        <v>0</v>
      </c>
      <c r="X118" s="53"/>
      <c r="Y118" s="53"/>
      <c r="Z118" s="53"/>
      <c r="AA118" s="53">
        <f t="shared" si="163"/>
        <v>0</v>
      </c>
      <c r="AB118" s="53">
        <f t="shared" si="163"/>
        <v>0</v>
      </c>
      <c r="AC118" s="53">
        <f t="shared" si="156"/>
        <v>0</v>
      </c>
      <c r="AD118" s="53" t="s">
        <v>253</v>
      </c>
      <c r="AE118" s="53">
        <f t="shared" si="164"/>
        <v>0</v>
      </c>
      <c r="AF118" s="53">
        <f t="shared" si="164"/>
        <v>0</v>
      </c>
      <c r="AG118" s="53"/>
      <c r="AH118" s="53"/>
      <c r="AI118" s="53"/>
      <c r="AJ118" s="53">
        <f t="shared" si="164"/>
        <v>0</v>
      </c>
      <c r="AK118" s="53">
        <f t="shared" si="164"/>
        <v>0</v>
      </c>
      <c r="AL118" s="53">
        <f t="shared" si="157"/>
        <v>0</v>
      </c>
      <c r="AM118" s="53" t="s">
        <v>253</v>
      </c>
      <c r="AN118" s="53">
        <f t="shared" si="165"/>
        <v>0</v>
      </c>
      <c r="AO118" s="53">
        <f t="shared" si="165"/>
        <v>0</v>
      </c>
      <c r="AP118" s="53"/>
      <c r="AQ118" s="53"/>
      <c r="AR118" s="53"/>
      <c r="AS118" s="53">
        <f t="shared" si="165"/>
        <v>0</v>
      </c>
      <c r="AT118" s="53">
        <f t="shared" si="165"/>
        <v>0</v>
      </c>
      <c r="AU118" s="53">
        <f t="shared" si="158"/>
        <v>0</v>
      </c>
      <c r="AV118" s="53" t="s">
        <v>253</v>
      </c>
      <c r="AW118" s="53">
        <f t="shared" si="166"/>
        <v>0</v>
      </c>
      <c r="AX118" s="53">
        <f t="shared" si="166"/>
        <v>0</v>
      </c>
      <c r="AY118" s="53"/>
      <c r="AZ118" s="53"/>
      <c r="BA118" s="53"/>
      <c r="BB118" s="53">
        <f t="shared" si="166"/>
        <v>0</v>
      </c>
      <c r="BC118" s="53">
        <f t="shared" si="166"/>
        <v>0</v>
      </c>
      <c r="BD118" s="53">
        <f t="shared" si="159"/>
        <v>0</v>
      </c>
      <c r="BE118" s="53" t="s">
        <v>253</v>
      </c>
      <c r="BF118" s="53">
        <f>BF86+BF102</f>
        <v>0</v>
      </c>
      <c r="BG118" s="53"/>
      <c r="BH118" s="53">
        <f>BH86+BH102</f>
        <v>0</v>
      </c>
      <c r="BI118" s="53"/>
      <c r="BJ118" s="53"/>
      <c r="BK118" s="53">
        <f>BK86+BK102</f>
        <v>0</v>
      </c>
      <c r="BL118" s="53">
        <f>BL86+BL102</f>
        <v>0</v>
      </c>
      <c r="BM118" s="53">
        <f t="shared" si="160"/>
        <v>0</v>
      </c>
      <c r="BN118" s="53" t="s">
        <v>253</v>
      </c>
      <c r="BO118" s="53">
        <f>BO86+BO102</f>
        <v>0</v>
      </c>
      <c r="BP118" s="53">
        <f>BP86+BP102</f>
        <v>0</v>
      </c>
      <c r="BQ118" s="53"/>
      <c r="BR118" s="53"/>
      <c r="BS118" s="53" t="e">
        <f>BS86+BS102</f>
        <v>#REF!</v>
      </c>
      <c r="BT118" s="85" t="e">
        <f>BT86+BT102</f>
        <v>#REF!</v>
      </c>
      <c r="BU118" s="53" t="e">
        <f>BU86+BU102</f>
        <v>#REF!</v>
      </c>
      <c r="BV118" s="53" t="e">
        <f t="shared" si="161"/>
        <v>#REF!</v>
      </c>
      <c r="BW118" s="84" t="s">
        <v>253</v>
      </c>
    </row>
    <row r="119" spans="1:75" ht="15.75" hidden="1">
      <c r="A119" s="99" t="s">
        <v>149</v>
      </c>
      <c r="B119" s="198"/>
      <c r="C119" s="10" t="s">
        <v>1</v>
      </c>
      <c r="D119" s="52">
        <f>IF(D117=0,0,D118/D117)</f>
        <v>0</v>
      </c>
      <c r="E119" s="52">
        <f>IF(E117=0,0,E118/E117)</f>
        <v>0</v>
      </c>
      <c r="F119" s="52"/>
      <c r="G119" s="52"/>
      <c r="H119" s="52"/>
      <c r="I119" s="52">
        <f>IF(I117=0,0,I118/I117)</f>
        <v>0</v>
      </c>
      <c r="J119" s="52">
        <f>IF(J117=0,0,J118/J117)</f>
        <v>0</v>
      </c>
      <c r="K119" s="52">
        <f t="shared" si="133"/>
        <v>0</v>
      </c>
      <c r="L119" s="52" t="s">
        <v>253</v>
      </c>
      <c r="M119" s="17">
        <f>IF(M117=0,0,M118/M117)</f>
        <v>0</v>
      </c>
      <c r="N119" s="52">
        <f>IF(N117=0,0,N118/N117)</f>
        <v>0</v>
      </c>
      <c r="O119" s="52"/>
      <c r="P119" s="52"/>
      <c r="Q119" s="52"/>
      <c r="R119" s="52">
        <f>IF(R117=0,0,R118/R117)</f>
        <v>0</v>
      </c>
      <c r="S119" s="52">
        <f>IF(S117=0,0,S118/S117)</f>
        <v>0</v>
      </c>
      <c r="T119" s="52">
        <f t="shared" si="155"/>
        <v>0</v>
      </c>
      <c r="U119" s="52" t="s">
        <v>253</v>
      </c>
      <c r="V119" s="52">
        <f>IF(V117=0,0,V118/V117)</f>
        <v>0</v>
      </c>
      <c r="W119" s="52">
        <f>IF(W117=0,0,W118/W117)</f>
        <v>0</v>
      </c>
      <c r="X119" s="52"/>
      <c r="Y119" s="52"/>
      <c r="Z119" s="52"/>
      <c r="AA119" s="52">
        <f>IF(AA117=0,0,AA118/AA117)</f>
        <v>0</v>
      </c>
      <c r="AB119" s="52">
        <f>IF(AB117=0,0,AB118/AB117)</f>
        <v>0</v>
      </c>
      <c r="AC119" s="52">
        <f t="shared" si="156"/>
        <v>0</v>
      </c>
      <c r="AD119" s="52" t="s">
        <v>253</v>
      </c>
      <c r="AE119" s="52">
        <f>IF(AE117=0,0,AE118/AE117)</f>
        <v>0</v>
      </c>
      <c r="AF119" s="52">
        <f>IF(AF117=0,0,AF118/AF117)</f>
        <v>0</v>
      </c>
      <c r="AG119" s="52"/>
      <c r="AH119" s="52"/>
      <c r="AI119" s="52"/>
      <c r="AJ119" s="52">
        <f>IF(AJ117=0,0,AJ118/AJ117)</f>
        <v>0</v>
      </c>
      <c r="AK119" s="52">
        <f>IF(AK117=0,0,AK118/AK117)</f>
        <v>0</v>
      </c>
      <c r="AL119" s="52">
        <f t="shared" si="157"/>
        <v>0</v>
      </c>
      <c r="AM119" s="52" t="s">
        <v>253</v>
      </c>
      <c r="AN119" s="52">
        <f>IF(AN117=0,0,AN118/AN117)</f>
        <v>0</v>
      </c>
      <c r="AO119" s="52">
        <f>IF(AO117=0,0,AO118/AO117)</f>
        <v>0</v>
      </c>
      <c r="AP119" s="52"/>
      <c r="AQ119" s="52"/>
      <c r="AR119" s="52"/>
      <c r="AS119" s="52">
        <f>IF(AS117=0,0,AS118/AS117)</f>
        <v>0</v>
      </c>
      <c r="AT119" s="52">
        <f>IF(AT117=0,0,AT118/AT117)</f>
        <v>0</v>
      </c>
      <c r="AU119" s="52">
        <f t="shared" si="158"/>
        <v>0</v>
      </c>
      <c r="AV119" s="52" t="s">
        <v>253</v>
      </c>
      <c r="AW119" s="52">
        <f>IF(AW117=0,0,AW118/AW117)</f>
        <v>0</v>
      </c>
      <c r="AX119" s="52">
        <f>IF(AX117=0,0,AX118/AX117)</f>
        <v>0</v>
      </c>
      <c r="AY119" s="52"/>
      <c r="AZ119" s="52"/>
      <c r="BA119" s="52"/>
      <c r="BB119" s="52">
        <f>IF(BB117=0,0,BB118/BB117)</f>
        <v>0</v>
      </c>
      <c r="BC119" s="52">
        <f>IF(BC117=0,0,BC118/BC117)</f>
        <v>0</v>
      </c>
      <c r="BD119" s="52">
        <f t="shared" si="159"/>
        <v>0</v>
      </c>
      <c r="BE119" s="52" t="s">
        <v>253</v>
      </c>
      <c r="BF119" s="52">
        <f>IF(BF117=0,0,BF118/BF117)</f>
        <v>0</v>
      </c>
      <c r="BG119" s="52"/>
      <c r="BH119" s="52">
        <f>IF(BH117=0,0,BH118/BH117)</f>
        <v>0</v>
      </c>
      <c r="BI119" s="52"/>
      <c r="BJ119" s="52"/>
      <c r="BK119" s="52">
        <f>IF(BK117=0,0,BK118/BK117)</f>
        <v>0</v>
      </c>
      <c r="BL119" s="52">
        <f>IF(BL117=0,0,BL118/BL117)</f>
        <v>0</v>
      </c>
      <c r="BM119" s="52">
        <f t="shared" si="160"/>
        <v>0</v>
      </c>
      <c r="BN119" s="52" t="s">
        <v>253</v>
      </c>
      <c r="BO119" s="52">
        <f>IF(BO117=0,0,BO118/BO117)</f>
        <v>0</v>
      </c>
      <c r="BP119" s="52">
        <f>IF(BP117=0,0,BP118/BP117)</f>
        <v>0</v>
      </c>
      <c r="BQ119" s="52"/>
      <c r="BR119" s="52"/>
      <c r="BS119" s="52" t="e">
        <f>IF(BS117=0,0,BS118/BS117)</f>
        <v>#REF!</v>
      </c>
      <c r="BT119" s="86" t="e">
        <f>IF(BT117=0,0,BT118/BT117)</f>
        <v>#REF!</v>
      </c>
      <c r="BU119" s="52" t="e">
        <f>IF(BU117=0,0,BU118/BU117)</f>
        <v>#REF!</v>
      </c>
      <c r="BV119" s="52" t="e">
        <f t="shared" si="161"/>
        <v>#REF!</v>
      </c>
      <c r="BW119" s="87" t="s">
        <v>253</v>
      </c>
    </row>
    <row r="120" spans="1:75" ht="15.75" hidden="1">
      <c r="A120" s="99" t="s">
        <v>150</v>
      </c>
      <c r="B120" s="35" t="s">
        <v>34</v>
      </c>
      <c r="C120" s="10" t="s">
        <v>4</v>
      </c>
      <c r="D120" s="53">
        <f>D88+D104</f>
        <v>0</v>
      </c>
      <c r="E120" s="53">
        <f>E88+E104</f>
        <v>0</v>
      </c>
      <c r="F120" s="53"/>
      <c r="G120" s="53"/>
      <c r="H120" s="53"/>
      <c r="I120" s="53">
        <f>I88+I104</f>
        <v>0</v>
      </c>
      <c r="J120" s="53">
        <f>J88+J104</f>
        <v>0</v>
      </c>
      <c r="K120" s="53">
        <f t="shared" si="133"/>
        <v>0</v>
      </c>
      <c r="L120" s="53">
        <f t="shared" si="154"/>
        <v>0</v>
      </c>
      <c r="M120" s="17">
        <f>M88+M104</f>
        <v>0</v>
      </c>
      <c r="N120" s="53">
        <f>N88+N104</f>
        <v>0</v>
      </c>
      <c r="O120" s="53"/>
      <c r="P120" s="53"/>
      <c r="Q120" s="53"/>
      <c r="R120" s="53">
        <f>R88+R104</f>
        <v>0</v>
      </c>
      <c r="S120" s="53">
        <f>S88+S104</f>
        <v>0</v>
      </c>
      <c r="T120" s="53">
        <f t="shared" si="155"/>
        <v>0</v>
      </c>
      <c r="U120" s="53">
        <f>IF(R120=0,0,T120/R120)</f>
        <v>0</v>
      </c>
      <c r="V120" s="53">
        <f>V88+V104</f>
        <v>0</v>
      </c>
      <c r="W120" s="53">
        <f>W88+W104</f>
        <v>0</v>
      </c>
      <c r="X120" s="53"/>
      <c r="Y120" s="53"/>
      <c r="Z120" s="53"/>
      <c r="AA120" s="53">
        <f>AA88+AA104</f>
        <v>0</v>
      </c>
      <c r="AB120" s="53">
        <f>AB88+AB104</f>
        <v>0</v>
      </c>
      <c r="AC120" s="53">
        <f t="shared" si="156"/>
        <v>0</v>
      </c>
      <c r="AD120" s="53">
        <f>IF(AA120=0,0,AC120/AA120)</f>
        <v>0</v>
      </c>
      <c r="AE120" s="53">
        <f>AE88+AE104</f>
        <v>0</v>
      </c>
      <c r="AF120" s="53">
        <f>AF88+AF104</f>
        <v>0</v>
      </c>
      <c r="AG120" s="53"/>
      <c r="AH120" s="53"/>
      <c r="AI120" s="53"/>
      <c r="AJ120" s="53">
        <f>AJ88+AJ104</f>
        <v>0</v>
      </c>
      <c r="AK120" s="53">
        <f>AK88+AK104</f>
        <v>0</v>
      </c>
      <c r="AL120" s="53">
        <f t="shared" si="157"/>
        <v>0</v>
      </c>
      <c r="AM120" s="53">
        <f>IF(AJ120=0,0,AL120/AJ120)</f>
        <v>0</v>
      </c>
      <c r="AN120" s="53">
        <f>AN88+AN104</f>
        <v>0</v>
      </c>
      <c r="AO120" s="53">
        <f>AO88+AO104</f>
        <v>0</v>
      </c>
      <c r="AP120" s="53"/>
      <c r="AQ120" s="53"/>
      <c r="AR120" s="53"/>
      <c r="AS120" s="53">
        <f>AS88+AS104</f>
        <v>0</v>
      </c>
      <c r="AT120" s="53">
        <f>AT88+AT104</f>
        <v>0</v>
      </c>
      <c r="AU120" s="53">
        <f t="shared" si="158"/>
        <v>0</v>
      </c>
      <c r="AV120" s="53">
        <f>IF(AS120=0,0,AU120/AS120)</f>
        <v>0</v>
      </c>
      <c r="AW120" s="53">
        <f>AW88+AW104</f>
        <v>0</v>
      </c>
      <c r="AX120" s="53">
        <f>AX88+AX104</f>
        <v>0</v>
      </c>
      <c r="AY120" s="53"/>
      <c r="AZ120" s="53"/>
      <c r="BA120" s="53"/>
      <c r="BB120" s="53">
        <f>BB88+BB104</f>
        <v>0</v>
      </c>
      <c r="BC120" s="53">
        <f>BC88+BC104</f>
        <v>0</v>
      </c>
      <c r="BD120" s="53">
        <f t="shared" si="159"/>
        <v>0</v>
      </c>
      <c r="BE120" s="53">
        <f>IF(BB120=0,0,BD120/BB120)</f>
        <v>0</v>
      </c>
      <c r="BF120" s="53">
        <f>BF88+BF104</f>
        <v>0</v>
      </c>
      <c r="BG120" s="53"/>
      <c r="BH120" s="53">
        <f>BH88+BH104</f>
        <v>0</v>
      </c>
      <c r="BI120" s="53"/>
      <c r="BJ120" s="53"/>
      <c r="BK120" s="53">
        <f>BK88+BK104</f>
        <v>0</v>
      </c>
      <c r="BL120" s="53">
        <f>BL88+BL104</f>
        <v>0</v>
      </c>
      <c r="BM120" s="53">
        <f t="shared" si="160"/>
        <v>0</v>
      </c>
      <c r="BN120" s="53">
        <f>IF(BK120=0,0,BM120/BK120)</f>
        <v>0</v>
      </c>
      <c r="BO120" s="53">
        <f>BO88+BO104</f>
        <v>0</v>
      </c>
      <c r="BP120" s="53">
        <f>BP88+BP104</f>
        <v>0</v>
      </c>
      <c r="BQ120" s="53"/>
      <c r="BR120" s="53"/>
      <c r="BS120" s="53" t="e">
        <f>BS88+BS104</f>
        <v>#REF!</v>
      </c>
      <c r="BT120" s="85" t="e">
        <f>BT88+BT104</f>
        <v>#REF!</v>
      </c>
      <c r="BU120" s="53" t="e">
        <f>BU88+BU104</f>
        <v>#REF!</v>
      </c>
      <c r="BV120" s="53" t="e">
        <f t="shared" si="161"/>
        <v>#REF!</v>
      </c>
      <c r="BW120" s="84" t="e">
        <f>IF(BT120=0,0,BV120/BT120)</f>
        <v>#REF!</v>
      </c>
    </row>
    <row r="121" spans="1:75" ht="15.75" hidden="1">
      <c r="A121" s="99" t="s">
        <v>151</v>
      </c>
      <c r="B121" s="36" t="s">
        <v>35</v>
      </c>
      <c r="C121" s="10" t="s">
        <v>4</v>
      </c>
      <c r="D121" s="53">
        <f>D117-D118-D120</f>
        <v>0</v>
      </c>
      <c r="E121" s="53">
        <f>E117-E118-E120</f>
        <v>0</v>
      </c>
      <c r="F121" s="53"/>
      <c r="G121" s="53"/>
      <c r="H121" s="53"/>
      <c r="I121" s="53">
        <f>I117-I118-I120</f>
        <v>0</v>
      </c>
      <c r="J121" s="53">
        <f>J117-J118-J120</f>
        <v>0</v>
      </c>
      <c r="K121" s="53">
        <f t="shared" si="133"/>
        <v>0</v>
      </c>
      <c r="L121" s="53">
        <f t="shared" si="154"/>
        <v>0</v>
      </c>
      <c r="M121" s="53">
        <f>M117-M118-M120</f>
        <v>0</v>
      </c>
      <c r="N121" s="53">
        <f>N117-N118-N120</f>
        <v>0</v>
      </c>
      <c r="O121" s="53"/>
      <c r="P121" s="53"/>
      <c r="Q121" s="53"/>
      <c r="R121" s="53">
        <f>R117-R118-R120</f>
        <v>0</v>
      </c>
      <c r="S121" s="53">
        <f>S117-S118-S120</f>
        <v>0</v>
      </c>
      <c r="T121" s="53">
        <f t="shared" si="155"/>
        <v>0</v>
      </c>
      <c r="U121" s="53">
        <f>IF(R121=0,0,T121/R121)</f>
        <v>0</v>
      </c>
      <c r="V121" s="53">
        <f>V117-V118-V120</f>
        <v>0</v>
      </c>
      <c r="W121" s="53">
        <f>W117-W118-W120</f>
        <v>0</v>
      </c>
      <c r="X121" s="53"/>
      <c r="Y121" s="53"/>
      <c r="Z121" s="53"/>
      <c r="AA121" s="53">
        <f>AA117-AA118-AA120</f>
        <v>0</v>
      </c>
      <c r="AB121" s="53">
        <f>AB117-AB118-AB120</f>
        <v>0</v>
      </c>
      <c r="AC121" s="53">
        <f t="shared" si="156"/>
        <v>0</v>
      </c>
      <c r="AD121" s="53">
        <f>IF(AA121=0,0,AC121/AA121)</f>
        <v>0</v>
      </c>
      <c r="AE121" s="53">
        <f>AE117-AE118-AE120</f>
        <v>0</v>
      </c>
      <c r="AF121" s="53">
        <f>AF117-AF118-AF120</f>
        <v>0</v>
      </c>
      <c r="AG121" s="53"/>
      <c r="AH121" s="53"/>
      <c r="AI121" s="53"/>
      <c r="AJ121" s="53">
        <f>AJ117-AJ118-AJ120</f>
        <v>0</v>
      </c>
      <c r="AK121" s="53">
        <f>AK117-AK118-AK120</f>
        <v>0</v>
      </c>
      <c r="AL121" s="53">
        <f t="shared" si="157"/>
        <v>0</v>
      </c>
      <c r="AM121" s="53">
        <f>IF(AJ121=0,0,AL121/AJ121)</f>
        <v>0</v>
      </c>
      <c r="AN121" s="53">
        <f>AN117-AN118-AN120</f>
        <v>0</v>
      </c>
      <c r="AO121" s="53">
        <f>AO117-AO118-AO120</f>
        <v>0</v>
      </c>
      <c r="AP121" s="53"/>
      <c r="AQ121" s="53"/>
      <c r="AR121" s="53"/>
      <c r="AS121" s="53">
        <f>AS117-AS118-AS120</f>
        <v>0</v>
      </c>
      <c r="AT121" s="53">
        <f>AT117-AT118-AT120</f>
        <v>0</v>
      </c>
      <c r="AU121" s="53">
        <f t="shared" si="158"/>
        <v>0</v>
      </c>
      <c r="AV121" s="53">
        <f>IF(AS121=0,0,AU121/AS121)</f>
        <v>0</v>
      </c>
      <c r="AW121" s="53">
        <f>AW117-AW118-AW120</f>
        <v>0</v>
      </c>
      <c r="AX121" s="53">
        <f>AX117-AX118-AX120</f>
        <v>0</v>
      </c>
      <c r="AY121" s="53"/>
      <c r="AZ121" s="53"/>
      <c r="BA121" s="53"/>
      <c r="BB121" s="53">
        <f>BB117-BB118-BB120</f>
        <v>0</v>
      </c>
      <c r="BC121" s="53">
        <f>BC117-BC118-BC120</f>
        <v>0</v>
      </c>
      <c r="BD121" s="53">
        <f t="shared" si="159"/>
        <v>0</v>
      </c>
      <c r="BE121" s="53">
        <f>IF(BB121=0,0,BD121/BB121)</f>
        <v>0</v>
      </c>
      <c r="BF121" s="53">
        <f>BF117-BF118-BF120</f>
        <v>0</v>
      </c>
      <c r="BG121" s="53"/>
      <c r="BH121" s="53">
        <f>BH117-BH118-BH120</f>
        <v>0</v>
      </c>
      <c r="BI121" s="53"/>
      <c r="BJ121" s="53"/>
      <c r="BK121" s="53">
        <f>BK117-BK118-BK120</f>
        <v>0</v>
      </c>
      <c r="BL121" s="53">
        <f>BL117-BL118-BL120</f>
        <v>0</v>
      </c>
      <c r="BM121" s="53">
        <f t="shared" si="160"/>
        <v>0</v>
      </c>
      <c r="BN121" s="53">
        <f>IF(BK121=0,0,BM121/BK121)</f>
        <v>0</v>
      </c>
      <c r="BO121" s="53">
        <f>BO117-BO118-BO120</f>
        <v>0</v>
      </c>
      <c r="BP121" s="53">
        <f>BP117-BP118-BP120</f>
        <v>0</v>
      </c>
      <c r="BQ121" s="53"/>
      <c r="BR121" s="53"/>
      <c r="BS121" s="53" t="e">
        <f>BS117-BS118-BS120</f>
        <v>#REF!</v>
      </c>
      <c r="BT121" s="85" t="e">
        <f>BT117-BT118-BT120</f>
        <v>#REF!</v>
      </c>
      <c r="BU121" s="53" t="e">
        <f>BU117-BU118-BU120</f>
        <v>#REF!</v>
      </c>
      <c r="BV121" s="53" t="e">
        <f t="shared" si="161"/>
        <v>#REF!</v>
      </c>
      <c r="BW121" s="84" t="e">
        <f>IF(BT121=0,0,BV121/BT121)</f>
        <v>#REF!</v>
      </c>
    </row>
    <row r="122" spans="1:75" ht="15.75" hidden="1">
      <c r="A122" s="99" t="s">
        <v>152</v>
      </c>
      <c r="B122" s="198" t="s">
        <v>36</v>
      </c>
      <c r="C122" s="10" t="s">
        <v>4</v>
      </c>
      <c r="D122" s="53">
        <f>D121-D124</f>
        <v>0</v>
      </c>
      <c r="E122" s="53">
        <f>E121-E124</f>
        <v>0</v>
      </c>
      <c r="F122" s="53"/>
      <c r="G122" s="53"/>
      <c r="H122" s="53"/>
      <c r="I122" s="53">
        <f>I121-I124</f>
        <v>0</v>
      </c>
      <c r="J122" s="53">
        <f>J121-J124</f>
        <v>0</v>
      </c>
      <c r="K122" s="53">
        <f t="shared" si="133"/>
        <v>0</v>
      </c>
      <c r="L122" s="53" t="s">
        <v>253</v>
      </c>
      <c r="M122" s="52">
        <f>M121-M124</f>
        <v>0</v>
      </c>
      <c r="N122" s="53">
        <f>N121-N124</f>
        <v>0</v>
      </c>
      <c r="O122" s="53"/>
      <c r="P122" s="53"/>
      <c r="Q122" s="53"/>
      <c r="R122" s="53">
        <f>R121-R124</f>
        <v>0</v>
      </c>
      <c r="S122" s="53">
        <f>S121-S124</f>
        <v>0</v>
      </c>
      <c r="T122" s="53">
        <f t="shared" si="155"/>
        <v>0</v>
      </c>
      <c r="U122" s="53" t="s">
        <v>253</v>
      </c>
      <c r="V122" s="53">
        <f>V121-V124</f>
        <v>0</v>
      </c>
      <c r="W122" s="53">
        <f>W121-W124</f>
        <v>0</v>
      </c>
      <c r="X122" s="53"/>
      <c r="Y122" s="53"/>
      <c r="Z122" s="53"/>
      <c r="AA122" s="53">
        <f>AA121-AA124</f>
        <v>0</v>
      </c>
      <c r="AB122" s="53">
        <f>AB121-AB124</f>
        <v>0</v>
      </c>
      <c r="AC122" s="53">
        <f t="shared" si="156"/>
        <v>0</v>
      </c>
      <c r="AD122" s="53" t="s">
        <v>253</v>
      </c>
      <c r="AE122" s="53">
        <f>AE121-AE124</f>
        <v>0</v>
      </c>
      <c r="AF122" s="53">
        <f>AF121-AF124</f>
        <v>0</v>
      </c>
      <c r="AG122" s="53"/>
      <c r="AH122" s="53"/>
      <c r="AI122" s="53"/>
      <c r="AJ122" s="53">
        <f>AJ121-AJ124</f>
        <v>0</v>
      </c>
      <c r="AK122" s="53">
        <f>AK121-AK124</f>
        <v>0</v>
      </c>
      <c r="AL122" s="53">
        <f t="shared" si="157"/>
        <v>0</v>
      </c>
      <c r="AM122" s="53" t="s">
        <v>253</v>
      </c>
      <c r="AN122" s="53">
        <f>AN121-AN124</f>
        <v>0</v>
      </c>
      <c r="AO122" s="53">
        <f>AO121-AO124</f>
        <v>0</v>
      </c>
      <c r="AP122" s="53"/>
      <c r="AQ122" s="53"/>
      <c r="AR122" s="53"/>
      <c r="AS122" s="53">
        <f>AS121-AS124</f>
        <v>0</v>
      </c>
      <c r="AT122" s="53">
        <f>AT121-AT124</f>
        <v>0</v>
      </c>
      <c r="AU122" s="53">
        <f t="shared" si="158"/>
        <v>0</v>
      </c>
      <c r="AV122" s="53" t="s">
        <v>253</v>
      </c>
      <c r="AW122" s="53">
        <f>AW121-AW124</f>
        <v>0</v>
      </c>
      <c r="AX122" s="53">
        <f>AX121-AX124</f>
        <v>0</v>
      </c>
      <c r="AY122" s="53"/>
      <c r="AZ122" s="53"/>
      <c r="BA122" s="53"/>
      <c r="BB122" s="53">
        <f>BB121-BB124</f>
        <v>0</v>
      </c>
      <c r="BC122" s="53">
        <f>BC121-BC124</f>
        <v>0</v>
      </c>
      <c r="BD122" s="53">
        <f t="shared" si="159"/>
        <v>0</v>
      </c>
      <c r="BE122" s="53" t="s">
        <v>253</v>
      </c>
      <c r="BF122" s="53">
        <f>BF121-BF124</f>
        <v>0</v>
      </c>
      <c r="BG122" s="53"/>
      <c r="BH122" s="53">
        <f>BH121-BH124</f>
        <v>0</v>
      </c>
      <c r="BI122" s="53"/>
      <c r="BJ122" s="53"/>
      <c r="BK122" s="53">
        <f>BK121-BK124</f>
        <v>0</v>
      </c>
      <c r="BL122" s="53">
        <f>BL121-BL124</f>
        <v>0</v>
      </c>
      <c r="BM122" s="53">
        <f t="shared" si="160"/>
        <v>0</v>
      </c>
      <c r="BN122" s="53" t="s">
        <v>253</v>
      </c>
      <c r="BO122" s="53">
        <f>BO121-BO124</f>
        <v>0</v>
      </c>
      <c r="BP122" s="53">
        <f>BP121-BP124</f>
        <v>0</v>
      </c>
      <c r="BQ122" s="53"/>
      <c r="BR122" s="53"/>
      <c r="BS122" s="53" t="e">
        <f>BS121-BS124</f>
        <v>#REF!</v>
      </c>
      <c r="BT122" s="85" t="e">
        <f>BT121-BT124</f>
        <v>#REF!</v>
      </c>
      <c r="BU122" s="53" t="e">
        <f>BU121-BU124</f>
        <v>#REF!</v>
      </c>
      <c r="BV122" s="53" t="e">
        <f t="shared" si="161"/>
        <v>#REF!</v>
      </c>
      <c r="BW122" s="84" t="s">
        <v>253</v>
      </c>
    </row>
    <row r="123" spans="1:75" ht="15.75" hidden="1">
      <c r="A123" s="99" t="s">
        <v>153</v>
      </c>
      <c r="B123" s="198"/>
      <c r="C123" s="10" t="s">
        <v>1</v>
      </c>
      <c r="D123" s="52">
        <f>IF(D117=0,0,D122/D117)</f>
        <v>0</v>
      </c>
      <c r="E123" s="52">
        <f>IF(E117=0,0,E122/E117)</f>
        <v>0</v>
      </c>
      <c r="F123" s="52"/>
      <c r="G123" s="52"/>
      <c r="H123" s="52"/>
      <c r="I123" s="52">
        <f>IF(I117=0,0,I122/I117)</f>
        <v>0</v>
      </c>
      <c r="J123" s="52">
        <f>IF(J117=0,0,J122/J117)</f>
        <v>0</v>
      </c>
      <c r="K123" s="52">
        <f t="shared" si="133"/>
        <v>0</v>
      </c>
      <c r="L123" s="52" t="s">
        <v>253</v>
      </c>
      <c r="M123" s="17">
        <f>IF(M117=0,0,M122/M117)</f>
        <v>0</v>
      </c>
      <c r="N123" s="52">
        <f>IF(N117=0,0,N122/N117)</f>
        <v>0</v>
      </c>
      <c r="O123" s="52"/>
      <c r="P123" s="52"/>
      <c r="Q123" s="52"/>
      <c r="R123" s="52">
        <f>IF(R117=0,0,R122/R117)</f>
        <v>0</v>
      </c>
      <c r="S123" s="52">
        <f>IF(S117=0,0,S122/S117)</f>
        <v>0</v>
      </c>
      <c r="T123" s="52">
        <f t="shared" si="155"/>
        <v>0</v>
      </c>
      <c r="U123" s="52" t="s">
        <v>253</v>
      </c>
      <c r="V123" s="52">
        <f>IF(V117=0,0,V122/V117)</f>
        <v>0</v>
      </c>
      <c r="W123" s="52">
        <f>IF(W117=0,0,W122/W117)</f>
        <v>0</v>
      </c>
      <c r="X123" s="52"/>
      <c r="Y123" s="52"/>
      <c r="Z123" s="52"/>
      <c r="AA123" s="52">
        <f>IF(AA117=0,0,AA122/AA117)</f>
        <v>0</v>
      </c>
      <c r="AB123" s="52">
        <f>IF(AB117=0,0,AB122/AB117)</f>
        <v>0</v>
      </c>
      <c r="AC123" s="52">
        <f t="shared" si="156"/>
        <v>0</v>
      </c>
      <c r="AD123" s="52" t="s">
        <v>253</v>
      </c>
      <c r="AE123" s="52">
        <f>IF(AE117=0,0,AE122/AE117)</f>
        <v>0</v>
      </c>
      <c r="AF123" s="52">
        <f>IF(AF117=0,0,AF122/AF117)</f>
        <v>0</v>
      </c>
      <c r="AG123" s="52"/>
      <c r="AH123" s="52"/>
      <c r="AI123" s="52"/>
      <c r="AJ123" s="52">
        <f>IF(AJ117=0,0,AJ122/AJ117)</f>
        <v>0</v>
      </c>
      <c r="AK123" s="52">
        <f>IF(AK117=0,0,AK122/AK117)</f>
        <v>0</v>
      </c>
      <c r="AL123" s="52">
        <f t="shared" si="157"/>
        <v>0</v>
      </c>
      <c r="AM123" s="52" t="s">
        <v>253</v>
      </c>
      <c r="AN123" s="52">
        <f>IF(AN117=0,0,AN122/AN117)</f>
        <v>0</v>
      </c>
      <c r="AO123" s="52">
        <f>IF(AO117=0,0,AO122/AO117)</f>
        <v>0</v>
      </c>
      <c r="AP123" s="52"/>
      <c r="AQ123" s="52"/>
      <c r="AR123" s="52"/>
      <c r="AS123" s="52">
        <f>IF(AS117=0,0,AS122/AS117)</f>
        <v>0</v>
      </c>
      <c r="AT123" s="52">
        <f>IF(AT117=0,0,AT122/AT117)</f>
        <v>0</v>
      </c>
      <c r="AU123" s="52">
        <f t="shared" si="158"/>
        <v>0</v>
      </c>
      <c r="AV123" s="52" t="s">
        <v>253</v>
      </c>
      <c r="AW123" s="52">
        <f>IF(AW117=0,0,AW122/AW117)</f>
        <v>0</v>
      </c>
      <c r="AX123" s="52">
        <f>IF(AX117=0,0,AX122/AX117)</f>
        <v>0</v>
      </c>
      <c r="AY123" s="52"/>
      <c r="AZ123" s="52"/>
      <c r="BA123" s="52"/>
      <c r="BB123" s="52">
        <f>IF(BB117=0,0,BB122/BB117)</f>
        <v>0</v>
      </c>
      <c r="BC123" s="52">
        <f>IF(BC117=0,0,BC122/BC117)</f>
        <v>0</v>
      </c>
      <c r="BD123" s="52">
        <f t="shared" si="159"/>
        <v>0</v>
      </c>
      <c r="BE123" s="52" t="s">
        <v>253</v>
      </c>
      <c r="BF123" s="52">
        <f>IF(BF117=0,0,BF122/BF117)</f>
        <v>0</v>
      </c>
      <c r="BG123" s="52"/>
      <c r="BH123" s="52">
        <f>IF(BH117=0,0,BH122/BH117)</f>
        <v>0</v>
      </c>
      <c r="BI123" s="52"/>
      <c r="BJ123" s="52"/>
      <c r="BK123" s="52">
        <f>IF(BK117=0,0,BK122/BK117)</f>
        <v>0</v>
      </c>
      <c r="BL123" s="52">
        <f>IF(BL117=0,0,BL122/BL117)</f>
        <v>0</v>
      </c>
      <c r="BM123" s="52">
        <f t="shared" si="160"/>
        <v>0</v>
      </c>
      <c r="BN123" s="52" t="s">
        <v>253</v>
      </c>
      <c r="BO123" s="52">
        <f>IF(BO117=0,0,BO122/BO117)</f>
        <v>0</v>
      </c>
      <c r="BP123" s="52">
        <f>IF(BP117=0,0,BP122/BP117)</f>
        <v>0</v>
      </c>
      <c r="BQ123" s="52"/>
      <c r="BR123" s="52"/>
      <c r="BS123" s="52" t="e">
        <f>IF(BS117=0,0,BS122/BS117)</f>
        <v>#REF!</v>
      </c>
      <c r="BT123" s="86" t="e">
        <f>IF(BT117=0,0,BT122/BT117)</f>
        <v>#REF!</v>
      </c>
      <c r="BU123" s="52" t="e">
        <f>IF(BU117=0,0,BU122/BU117)</f>
        <v>#REF!</v>
      </c>
      <c r="BV123" s="52" t="e">
        <f t="shared" si="161"/>
        <v>#REF!</v>
      </c>
      <c r="BW123" s="87" t="s">
        <v>253</v>
      </c>
    </row>
    <row r="124" spans="1:75" ht="15.75" hidden="1">
      <c r="A124" s="99" t="s">
        <v>154</v>
      </c>
      <c r="B124" s="35" t="s">
        <v>38</v>
      </c>
      <c r="C124" s="10" t="s">
        <v>4</v>
      </c>
      <c r="D124" s="53">
        <f>D125+D126+D127</f>
        <v>0</v>
      </c>
      <c r="E124" s="53">
        <f>E125+E126+E127</f>
        <v>0</v>
      </c>
      <c r="F124" s="53"/>
      <c r="G124" s="53"/>
      <c r="H124" s="53"/>
      <c r="I124" s="53">
        <f>I125+I126+I127</f>
        <v>0</v>
      </c>
      <c r="J124" s="53">
        <f>J125+J126+J127</f>
        <v>0</v>
      </c>
      <c r="K124" s="53">
        <f t="shared" si="133"/>
        <v>0</v>
      </c>
      <c r="L124" s="110">
        <f t="shared" si="154"/>
        <v>0</v>
      </c>
      <c r="M124" s="55">
        <f>M125+M126+M127</f>
        <v>0</v>
      </c>
      <c r="N124" s="53">
        <f>N125+N126+N127</f>
        <v>0</v>
      </c>
      <c r="O124" s="53"/>
      <c r="P124" s="53"/>
      <c r="Q124" s="53"/>
      <c r="R124" s="53">
        <f>R125+R126+R127</f>
        <v>0</v>
      </c>
      <c r="S124" s="53">
        <f>S125+S126+S127</f>
        <v>0</v>
      </c>
      <c r="T124" s="53">
        <f t="shared" si="155"/>
        <v>0</v>
      </c>
      <c r="U124" s="110">
        <f>IF(R124=0,0,T124/R124)</f>
        <v>0</v>
      </c>
      <c r="V124" s="53">
        <f>V125+V126+V127</f>
        <v>0</v>
      </c>
      <c r="W124" s="53">
        <f>W125+W126+W127</f>
        <v>0</v>
      </c>
      <c r="X124" s="53"/>
      <c r="Y124" s="53"/>
      <c r="Z124" s="53"/>
      <c r="AA124" s="53">
        <f>AA125+AA126+AA127</f>
        <v>0</v>
      </c>
      <c r="AB124" s="53">
        <f>AB125+AB126+AB127</f>
        <v>0</v>
      </c>
      <c r="AC124" s="53">
        <f t="shared" si="156"/>
        <v>0</v>
      </c>
      <c r="AD124" s="110">
        <f>IF(AA124=0,0,AC124/AA124)</f>
        <v>0</v>
      </c>
      <c r="AE124" s="53">
        <f>AE125+AE126+AE127</f>
        <v>0</v>
      </c>
      <c r="AF124" s="53">
        <f>AF125+AF126+AF127</f>
        <v>0</v>
      </c>
      <c r="AG124" s="53"/>
      <c r="AH124" s="53"/>
      <c r="AI124" s="53"/>
      <c r="AJ124" s="53">
        <f>AJ125+AJ126+AJ127</f>
        <v>0</v>
      </c>
      <c r="AK124" s="53">
        <f>AK125+AK126+AK127</f>
        <v>0</v>
      </c>
      <c r="AL124" s="53">
        <f t="shared" si="157"/>
        <v>0</v>
      </c>
      <c r="AM124" s="110">
        <f>IF(AJ124=0,0,AL124/AJ124)</f>
        <v>0</v>
      </c>
      <c r="AN124" s="53">
        <f>AN125+AN126+AN127</f>
        <v>0</v>
      </c>
      <c r="AO124" s="53">
        <f>AO125+AO126+AO127</f>
        <v>0</v>
      </c>
      <c r="AP124" s="53"/>
      <c r="AQ124" s="53"/>
      <c r="AR124" s="53"/>
      <c r="AS124" s="53">
        <f>AS125+AS126+AS127</f>
        <v>0</v>
      </c>
      <c r="AT124" s="53">
        <f>AT125+AT126+AT127</f>
        <v>0</v>
      </c>
      <c r="AU124" s="53">
        <f t="shared" si="158"/>
        <v>0</v>
      </c>
      <c r="AV124" s="110">
        <f>IF(AS124=0,0,AU124/AS124)</f>
        <v>0</v>
      </c>
      <c r="AW124" s="53">
        <f>AW125+AW126+AW127</f>
        <v>0</v>
      </c>
      <c r="AX124" s="53">
        <f>AX125+AX126+AX127</f>
        <v>0</v>
      </c>
      <c r="AY124" s="53"/>
      <c r="AZ124" s="53"/>
      <c r="BA124" s="53"/>
      <c r="BB124" s="53">
        <f>BB125+BB126+BB127</f>
        <v>0</v>
      </c>
      <c r="BC124" s="53">
        <f>BC125+BC126+BC127</f>
        <v>0</v>
      </c>
      <c r="BD124" s="53">
        <f t="shared" si="159"/>
        <v>0</v>
      </c>
      <c r="BE124" s="110">
        <f>IF(BB124=0,0,BD124/BB124)</f>
        <v>0</v>
      </c>
      <c r="BF124" s="53">
        <f>BF125+BF126+BF127</f>
        <v>0</v>
      </c>
      <c r="BG124" s="53"/>
      <c r="BH124" s="53">
        <f>BH125+BH126+BH127</f>
        <v>0</v>
      </c>
      <c r="BI124" s="53"/>
      <c r="BJ124" s="53"/>
      <c r="BK124" s="53">
        <f>BK125+BK126+BK127</f>
        <v>0</v>
      </c>
      <c r="BL124" s="53">
        <f>BL125+BL126+BL127</f>
        <v>0</v>
      </c>
      <c r="BM124" s="53">
        <f t="shared" si="160"/>
        <v>0</v>
      </c>
      <c r="BN124" s="110">
        <f>IF(BK124=0,0,BM124/BK124)</f>
        <v>0</v>
      </c>
      <c r="BO124" s="53">
        <f>BO125+BO126+BO127</f>
        <v>0</v>
      </c>
      <c r="BP124" s="53">
        <f>BP125+BP126+BP127</f>
        <v>0</v>
      </c>
      <c r="BQ124" s="53"/>
      <c r="BR124" s="53"/>
      <c r="BS124" s="53" t="e">
        <f>BS125+BS126+BS127</f>
        <v>#REF!</v>
      </c>
      <c r="BT124" s="85" t="e">
        <f>BT125+BT126+BT127</f>
        <v>#REF!</v>
      </c>
      <c r="BU124" s="53" t="e">
        <f>BU125+BU126+BU127</f>
        <v>#REF!</v>
      </c>
      <c r="BV124" s="53" t="e">
        <f t="shared" si="161"/>
        <v>#REF!</v>
      </c>
      <c r="BW124" s="118" t="e">
        <f>IF(BT124=0,0,BV124/BT124)</f>
        <v>#REF!</v>
      </c>
    </row>
    <row r="125" spans="1:75" ht="15.75" hidden="1">
      <c r="A125" s="99" t="s">
        <v>155</v>
      </c>
      <c r="B125" s="35" t="s">
        <v>156</v>
      </c>
      <c r="C125" s="10" t="s">
        <v>4</v>
      </c>
      <c r="D125" s="53">
        <f aca="true" t="shared" si="167" ref="D125:E127">D93+D109</f>
        <v>0</v>
      </c>
      <c r="E125" s="53">
        <f t="shared" si="167"/>
        <v>0</v>
      </c>
      <c r="F125" s="53"/>
      <c r="G125" s="53"/>
      <c r="H125" s="53"/>
      <c r="I125" s="53">
        <f aca="true" t="shared" si="168" ref="I125:J127">I93+I109</f>
        <v>0</v>
      </c>
      <c r="J125" s="53">
        <f t="shared" si="168"/>
        <v>0</v>
      </c>
      <c r="K125" s="53">
        <f t="shared" si="133"/>
        <v>0</v>
      </c>
      <c r="L125" s="110">
        <f t="shared" si="154"/>
        <v>0</v>
      </c>
      <c r="M125" s="17">
        <f aca="true" t="shared" si="169" ref="M125:S127">M93+M109</f>
        <v>0</v>
      </c>
      <c r="N125" s="53">
        <f t="shared" si="169"/>
        <v>0</v>
      </c>
      <c r="O125" s="53"/>
      <c r="P125" s="53"/>
      <c r="Q125" s="53"/>
      <c r="R125" s="53">
        <f t="shared" si="169"/>
        <v>0</v>
      </c>
      <c r="S125" s="53">
        <f t="shared" si="169"/>
        <v>0</v>
      </c>
      <c r="T125" s="53">
        <f t="shared" si="155"/>
        <v>0</v>
      </c>
      <c r="U125" s="110">
        <f>IF(R125=0,0,T125/R125)</f>
        <v>0</v>
      </c>
      <c r="V125" s="53">
        <f aca="true" t="shared" si="170" ref="V125:AB127">V93+V109</f>
        <v>0</v>
      </c>
      <c r="W125" s="53">
        <f t="shared" si="170"/>
        <v>0</v>
      </c>
      <c r="X125" s="53"/>
      <c r="Y125" s="53"/>
      <c r="Z125" s="53"/>
      <c r="AA125" s="53">
        <f t="shared" si="170"/>
        <v>0</v>
      </c>
      <c r="AB125" s="53">
        <f t="shared" si="170"/>
        <v>0</v>
      </c>
      <c r="AC125" s="53">
        <f t="shared" si="156"/>
        <v>0</v>
      </c>
      <c r="AD125" s="110">
        <f>IF(AA125=0,0,AC125/AA125)</f>
        <v>0</v>
      </c>
      <c r="AE125" s="53">
        <f aca="true" t="shared" si="171" ref="AE125:AK127">AE93+AE109</f>
        <v>0</v>
      </c>
      <c r="AF125" s="53">
        <f t="shared" si="171"/>
        <v>0</v>
      </c>
      <c r="AG125" s="53"/>
      <c r="AH125" s="53"/>
      <c r="AI125" s="53"/>
      <c r="AJ125" s="53">
        <f t="shared" si="171"/>
        <v>0</v>
      </c>
      <c r="AK125" s="53">
        <f t="shared" si="171"/>
        <v>0</v>
      </c>
      <c r="AL125" s="53">
        <f t="shared" si="157"/>
        <v>0</v>
      </c>
      <c r="AM125" s="110">
        <f>IF(AJ125=0,0,AL125/AJ125)</f>
        <v>0</v>
      </c>
      <c r="AN125" s="53">
        <f aca="true" t="shared" si="172" ref="AN125:AT127">AN93+AN109</f>
        <v>0</v>
      </c>
      <c r="AO125" s="53">
        <f t="shared" si="172"/>
        <v>0</v>
      </c>
      <c r="AP125" s="53"/>
      <c r="AQ125" s="53"/>
      <c r="AR125" s="53"/>
      <c r="AS125" s="53">
        <f t="shared" si="172"/>
        <v>0</v>
      </c>
      <c r="AT125" s="53">
        <f t="shared" si="172"/>
        <v>0</v>
      </c>
      <c r="AU125" s="53">
        <f t="shared" si="158"/>
        <v>0</v>
      </c>
      <c r="AV125" s="110">
        <f>IF(AS125=0,0,AU125/AS125)</f>
        <v>0</v>
      </c>
      <c r="AW125" s="53">
        <f aca="true" t="shared" si="173" ref="AW125:BC127">AW93+AW109</f>
        <v>0</v>
      </c>
      <c r="AX125" s="53">
        <f t="shared" si="173"/>
        <v>0</v>
      </c>
      <c r="AY125" s="53"/>
      <c r="AZ125" s="53"/>
      <c r="BA125" s="53"/>
      <c r="BB125" s="53">
        <f t="shared" si="173"/>
        <v>0</v>
      </c>
      <c r="BC125" s="53">
        <f t="shared" si="173"/>
        <v>0</v>
      </c>
      <c r="BD125" s="53">
        <f t="shared" si="159"/>
        <v>0</v>
      </c>
      <c r="BE125" s="110">
        <f>IF(BB125=0,0,BD125/BB125)</f>
        <v>0</v>
      </c>
      <c r="BF125" s="53">
        <f>BF93+BF109</f>
        <v>0</v>
      </c>
      <c r="BG125" s="53"/>
      <c r="BH125" s="53">
        <f>BH93+BH109</f>
        <v>0</v>
      </c>
      <c r="BI125" s="53"/>
      <c r="BJ125" s="53"/>
      <c r="BK125" s="53">
        <f aca="true" t="shared" si="174" ref="BK125:BL127">BK93+BK109</f>
        <v>0</v>
      </c>
      <c r="BL125" s="53">
        <f t="shared" si="174"/>
        <v>0</v>
      </c>
      <c r="BM125" s="53">
        <f t="shared" si="160"/>
        <v>0</v>
      </c>
      <c r="BN125" s="110">
        <f>IF(BK125=0,0,BM125/BK125)</f>
        <v>0</v>
      </c>
      <c r="BO125" s="53">
        <f aca="true" t="shared" si="175" ref="BO125:BP127">BO93+BO109</f>
        <v>0</v>
      </c>
      <c r="BP125" s="53">
        <f t="shared" si="175"/>
        <v>0</v>
      </c>
      <c r="BQ125" s="53"/>
      <c r="BR125" s="53"/>
      <c r="BS125" s="53" t="e">
        <f>BS93+BS109</f>
        <v>#REF!</v>
      </c>
      <c r="BT125" s="85" t="e">
        <f aca="true" t="shared" si="176" ref="BT125:BU127">BT93+BT109</f>
        <v>#REF!</v>
      </c>
      <c r="BU125" s="53" t="e">
        <f t="shared" si="176"/>
        <v>#REF!</v>
      </c>
      <c r="BV125" s="53" t="e">
        <f t="shared" si="161"/>
        <v>#REF!</v>
      </c>
      <c r="BW125" s="118" t="e">
        <f>IF(BT125=0,0,BV125/BT125)</f>
        <v>#REF!</v>
      </c>
    </row>
    <row r="126" spans="1:75" ht="15.75" hidden="1">
      <c r="A126" s="99" t="s">
        <v>157</v>
      </c>
      <c r="B126" s="35" t="s">
        <v>158</v>
      </c>
      <c r="C126" s="10" t="s">
        <v>4</v>
      </c>
      <c r="D126" s="53">
        <f t="shared" si="167"/>
        <v>0</v>
      </c>
      <c r="E126" s="53">
        <f t="shared" si="167"/>
        <v>0</v>
      </c>
      <c r="F126" s="53"/>
      <c r="G126" s="53"/>
      <c r="H126" s="53"/>
      <c r="I126" s="53">
        <f t="shared" si="168"/>
        <v>0</v>
      </c>
      <c r="J126" s="53">
        <f t="shared" si="168"/>
        <v>0</v>
      </c>
      <c r="K126" s="53">
        <f t="shared" si="133"/>
        <v>0</v>
      </c>
      <c r="L126" s="110">
        <f t="shared" si="154"/>
        <v>0</v>
      </c>
      <c r="M126" s="17">
        <f t="shared" si="169"/>
        <v>0</v>
      </c>
      <c r="N126" s="53">
        <f t="shared" si="169"/>
        <v>0</v>
      </c>
      <c r="O126" s="53"/>
      <c r="P126" s="53"/>
      <c r="Q126" s="53"/>
      <c r="R126" s="53">
        <f t="shared" si="169"/>
        <v>0</v>
      </c>
      <c r="S126" s="53">
        <f t="shared" si="169"/>
        <v>0</v>
      </c>
      <c r="T126" s="53">
        <f t="shared" si="155"/>
        <v>0</v>
      </c>
      <c r="U126" s="110">
        <f>IF(R126=0,0,T126/R126)</f>
        <v>0</v>
      </c>
      <c r="V126" s="53">
        <f t="shared" si="170"/>
        <v>0</v>
      </c>
      <c r="W126" s="53">
        <f t="shared" si="170"/>
        <v>0</v>
      </c>
      <c r="X126" s="53"/>
      <c r="Y126" s="53"/>
      <c r="Z126" s="53"/>
      <c r="AA126" s="53">
        <f t="shared" si="170"/>
        <v>0</v>
      </c>
      <c r="AB126" s="53">
        <f t="shared" si="170"/>
        <v>0</v>
      </c>
      <c r="AC126" s="53">
        <f t="shared" si="156"/>
        <v>0</v>
      </c>
      <c r="AD126" s="110">
        <f>IF(AA126=0,0,AC126/AA126)</f>
        <v>0</v>
      </c>
      <c r="AE126" s="53">
        <f t="shared" si="171"/>
        <v>0</v>
      </c>
      <c r="AF126" s="53">
        <f t="shared" si="171"/>
        <v>0</v>
      </c>
      <c r="AG126" s="53"/>
      <c r="AH126" s="53"/>
      <c r="AI126" s="53"/>
      <c r="AJ126" s="53">
        <f t="shared" si="171"/>
        <v>0</v>
      </c>
      <c r="AK126" s="53">
        <f t="shared" si="171"/>
        <v>0</v>
      </c>
      <c r="AL126" s="53">
        <f t="shared" si="157"/>
        <v>0</v>
      </c>
      <c r="AM126" s="110">
        <f>IF(AJ126=0,0,AL126/AJ126)</f>
        <v>0</v>
      </c>
      <c r="AN126" s="53">
        <f t="shared" si="172"/>
        <v>0</v>
      </c>
      <c r="AO126" s="53">
        <f t="shared" si="172"/>
        <v>0</v>
      </c>
      <c r="AP126" s="53"/>
      <c r="AQ126" s="53"/>
      <c r="AR126" s="53"/>
      <c r="AS126" s="53">
        <f t="shared" si="172"/>
        <v>0</v>
      </c>
      <c r="AT126" s="53">
        <f t="shared" si="172"/>
        <v>0</v>
      </c>
      <c r="AU126" s="53">
        <f t="shared" si="158"/>
        <v>0</v>
      </c>
      <c r="AV126" s="110">
        <f>IF(AS126=0,0,AU126/AS126)</f>
        <v>0</v>
      </c>
      <c r="AW126" s="53">
        <f t="shared" si="173"/>
        <v>0</v>
      </c>
      <c r="AX126" s="53">
        <f t="shared" si="173"/>
        <v>0</v>
      </c>
      <c r="AY126" s="53"/>
      <c r="AZ126" s="53"/>
      <c r="BA126" s="53"/>
      <c r="BB126" s="53">
        <f t="shared" si="173"/>
        <v>0</v>
      </c>
      <c r="BC126" s="53">
        <f t="shared" si="173"/>
        <v>0</v>
      </c>
      <c r="BD126" s="53">
        <f t="shared" si="159"/>
        <v>0</v>
      </c>
      <c r="BE126" s="110">
        <f>IF(BB126=0,0,BD126/BB126)</f>
        <v>0</v>
      </c>
      <c r="BF126" s="53">
        <f>BF94+BF110</f>
        <v>0</v>
      </c>
      <c r="BG126" s="53"/>
      <c r="BH126" s="53">
        <f>BH94+BH110</f>
        <v>0</v>
      </c>
      <c r="BI126" s="53"/>
      <c r="BJ126" s="53"/>
      <c r="BK126" s="53">
        <f t="shared" si="174"/>
        <v>0</v>
      </c>
      <c r="BL126" s="53">
        <f t="shared" si="174"/>
        <v>0</v>
      </c>
      <c r="BM126" s="53">
        <f t="shared" si="160"/>
        <v>0</v>
      </c>
      <c r="BN126" s="110">
        <f>IF(BK126=0,0,BM126/BK126)</f>
        <v>0</v>
      </c>
      <c r="BO126" s="53">
        <f t="shared" si="175"/>
        <v>0</v>
      </c>
      <c r="BP126" s="53">
        <f t="shared" si="175"/>
        <v>0</v>
      </c>
      <c r="BQ126" s="53"/>
      <c r="BR126" s="53"/>
      <c r="BS126" s="53" t="e">
        <f>BS94+BS110</f>
        <v>#REF!</v>
      </c>
      <c r="BT126" s="85" t="e">
        <f t="shared" si="176"/>
        <v>#REF!</v>
      </c>
      <c r="BU126" s="53" t="e">
        <f t="shared" si="176"/>
        <v>#REF!</v>
      </c>
      <c r="BV126" s="53" t="e">
        <f t="shared" si="161"/>
        <v>#REF!</v>
      </c>
      <c r="BW126" s="118" t="e">
        <f>IF(BT126=0,0,BV126/BT126)</f>
        <v>#REF!</v>
      </c>
    </row>
    <row r="127" spans="1:75" ht="15.75" hidden="1">
      <c r="A127" s="99" t="s">
        <v>159</v>
      </c>
      <c r="B127" s="35" t="s">
        <v>42</v>
      </c>
      <c r="C127" s="10" t="s">
        <v>4</v>
      </c>
      <c r="D127" s="53">
        <f t="shared" si="167"/>
        <v>0</v>
      </c>
      <c r="E127" s="53">
        <f t="shared" si="167"/>
        <v>0</v>
      </c>
      <c r="F127" s="53"/>
      <c r="G127" s="53"/>
      <c r="H127" s="53"/>
      <c r="I127" s="53">
        <f t="shared" si="168"/>
        <v>0</v>
      </c>
      <c r="J127" s="53">
        <f t="shared" si="168"/>
        <v>0</v>
      </c>
      <c r="K127" s="53">
        <f t="shared" si="133"/>
        <v>0</v>
      </c>
      <c r="L127" s="110">
        <f t="shared" si="154"/>
        <v>0</v>
      </c>
      <c r="M127" s="53">
        <f t="shared" si="169"/>
        <v>0</v>
      </c>
      <c r="N127" s="53">
        <f t="shared" si="169"/>
        <v>0</v>
      </c>
      <c r="O127" s="53"/>
      <c r="P127" s="53"/>
      <c r="Q127" s="53"/>
      <c r="R127" s="53">
        <f t="shared" si="169"/>
        <v>0</v>
      </c>
      <c r="S127" s="53">
        <f t="shared" si="169"/>
        <v>0</v>
      </c>
      <c r="T127" s="53">
        <f t="shared" si="155"/>
        <v>0</v>
      </c>
      <c r="U127" s="110">
        <f>IF(R127=0,0,T127/R127)</f>
        <v>0</v>
      </c>
      <c r="V127" s="53">
        <f t="shared" si="170"/>
        <v>0</v>
      </c>
      <c r="W127" s="53">
        <f t="shared" si="170"/>
        <v>0</v>
      </c>
      <c r="X127" s="53"/>
      <c r="Y127" s="53"/>
      <c r="Z127" s="53"/>
      <c r="AA127" s="53">
        <f t="shared" si="170"/>
        <v>0</v>
      </c>
      <c r="AB127" s="53">
        <f t="shared" si="170"/>
        <v>0</v>
      </c>
      <c r="AC127" s="53">
        <f t="shared" si="156"/>
        <v>0</v>
      </c>
      <c r="AD127" s="110">
        <f>IF(AA127=0,0,AC127/AA127)</f>
        <v>0</v>
      </c>
      <c r="AE127" s="53">
        <f t="shared" si="171"/>
        <v>0</v>
      </c>
      <c r="AF127" s="53">
        <f t="shared" si="171"/>
        <v>0</v>
      </c>
      <c r="AG127" s="53"/>
      <c r="AH127" s="53"/>
      <c r="AI127" s="53"/>
      <c r="AJ127" s="53">
        <f t="shared" si="171"/>
        <v>0</v>
      </c>
      <c r="AK127" s="53">
        <f t="shared" si="171"/>
        <v>0</v>
      </c>
      <c r="AL127" s="53">
        <f t="shared" si="157"/>
        <v>0</v>
      </c>
      <c r="AM127" s="110">
        <f>IF(AJ127=0,0,AL127/AJ127)</f>
        <v>0</v>
      </c>
      <c r="AN127" s="53">
        <f t="shared" si="172"/>
        <v>0</v>
      </c>
      <c r="AO127" s="53">
        <f t="shared" si="172"/>
        <v>0</v>
      </c>
      <c r="AP127" s="53"/>
      <c r="AQ127" s="53"/>
      <c r="AR127" s="53"/>
      <c r="AS127" s="53">
        <f t="shared" si="172"/>
        <v>0</v>
      </c>
      <c r="AT127" s="53">
        <f t="shared" si="172"/>
        <v>0</v>
      </c>
      <c r="AU127" s="53">
        <f t="shared" si="158"/>
        <v>0</v>
      </c>
      <c r="AV127" s="110">
        <f>IF(AS127=0,0,AU127/AS127)</f>
        <v>0</v>
      </c>
      <c r="AW127" s="53">
        <f t="shared" si="173"/>
        <v>0</v>
      </c>
      <c r="AX127" s="53">
        <f t="shared" si="173"/>
        <v>0</v>
      </c>
      <c r="AY127" s="53"/>
      <c r="AZ127" s="53"/>
      <c r="BA127" s="53"/>
      <c r="BB127" s="53">
        <f t="shared" si="173"/>
        <v>0</v>
      </c>
      <c r="BC127" s="53">
        <f t="shared" si="173"/>
        <v>0</v>
      </c>
      <c r="BD127" s="53">
        <f t="shared" si="159"/>
        <v>0</v>
      </c>
      <c r="BE127" s="110">
        <f>IF(BB127=0,0,BD127/BB127)</f>
        <v>0</v>
      </c>
      <c r="BF127" s="53">
        <f>BF95+BF111</f>
        <v>0</v>
      </c>
      <c r="BG127" s="53"/>
      <c r="BH127" s="53">
        <f>BH95+BH111</f>
        <v>0</v>
      </c>
      <c r="BI127" s="53"/>
      <c r="BJ127" s="53"/>
      <c r="BK127" s="53">
        <f t="shared" si="174"/>
        <v>0</v>
      </c>
      <c r="BL127" s="53">
        <f t="shared" si="174"/>
        <v>0</v>
      </c>
      <c r="BM127" s="53">
        <f t="shared" si="160"/>
        <v>0</v>
      </c>
      <c r="BN127" s="110">
        <f>IF(BK127=0,0,BM127/BK127)</f>
        <v>0</v>
      </c>
      <c r="BO127" s="53">
        <f t="shared" si="175"/>
        <v>0</v>
      </c>
      <c r="BP127" s="53">
        <f t="shared" si="175"/>
        <v>0</v>
      </c>
      <c r="BQ127" s="53"/>
      <c r="BR127" s="53"/>
      <c r="BS127" s="53" t="e">
        <f>BS95+BS111</f>
        <v>#REF!</v>
      </c>
      <c r="BT127" s="85" t="e">
        <f t="shared" si="176"/>
        <v>#REF!</v>
      </c>
      <c r="BU127" s="53" t="e">
        <f t="shared" si="176"/>
        <v>#REF!</v>
      </c>
      <c r="BV127" s="53" t="e">
        <f t="shared" si="161"/>
        <v>#REF!</v>
      </c>
      <c r="BW127" s="118" t="e">
        <f>IF(BT127=0,0,BV127/BT127)</f>
        <v>#REF!</v>
      </c>
    </row>
    <row r="128" spans="1:75" ht="15.75" hidden="1">
      <c r="A128" s="99" t="s">
        <v>160</v>
      </c>
      <c r="B128" s="35" t="s">
        <v>161</v>
      </c>
      <c r="C128" s="10" t="s">
        <v>4</v>
      </c>
      <c r="D128" s="21"/>
      <c r="E128" s="21"/>
      <c r="F128" s="21"/>
      <c r="G128" s="21"/>
      <c r="H128" s="21"/>
      <c r="I128" s="21"/>
      <c r="J128" s="21"/>
      <c r="K128" s="53">
        <f t="shared" si="133"/>
        <v>0</v>
      </c>
      <c r="L128" s="110">
        <f t="shared" si="154"/>
        <v>0</v>
      </c>
      <c r="M128" s="17"/>
      <c r="N128" s="21"/>
      <c r="O128" s="21"/>
      <c r="P128" s="21"/>
      <c r="Q128" s="21"/>
      <c r="R128" s="21"/>
      <c r="S128" s="21"/>
      <c r="T128" s="53">
        <f t="shared" si="155"/>
        <v>0</v>
      </c>
      <c r="U128" s="110">
        <f>IF(R128=0,0,T128/R128)</f>
        <v>0</v>
      </c>
      <c r="V128" s="21"/>
      <c r="W128" s="21"/>
      <c r="X128" s="21"/>
      <c r="Y128" s="21"/>
      <c r="Z128" s="21"/>
      <c r="AA128" s="21"/>
      <c r="AB128" s="21"/>
      <c r="AC128" s="53">
        <f t="shared" si="156"/>
        <v>0</v>
      </c>
      <c r="AD128" s="110">
        <f>IF(AA128=0,0,AC128/AA128)</f>
        <v>0</v>
      </c>
      <c r="AE128" s="21"/>
      <c r="AF128" s="21"/>
      <c r="AG128" s="21"/>
      <c r="AH128" s="21"/>
      <c r="AI128" s="21"/>
      <c r="AJ128" s="21"/>
      <c r="AK128" s="21"/>
      <c r="AL128" s="53">
        <f t="shared" si="157"/>
        <v>0</v>
      </c>
      <c r="AM128" s="110">
        <f>IF(AJ128=0,0,AL128/AJ128)</f>
        <v>0</v>
      </c>
      <c r="AN128" s="21"/>
      <c r="AO128" s="21"/>
      <c r="AP128" s="21"/>
      <c r="AQ128" s="21"/>
      <c r="AR128" s="21"/>
      <c r="AS128" s="21"/>
      <c r="AT128" s="21"/>
      <c r="AU128" s="53">
        <f t="shared" si="158"/>
        <v>0</v>
      </c>
      <c r="AV128" s="110">
        <f>IF(AS128=0,0,AU128/AS128)</f>
        <v>0</v>
      </c>
      <c r="AW128" s="21"/>
      <c r="AX128" s="21"/>
      <c r="AY128" s="21"/>
      <c r="AZ128" s="21"/>
      <c r="BA128" s="21"/>
      <c r="BB128" s="21"/>
      <c r="BC128" s="21"/>
      <c r="BD128" s="53">
        <f t="shared" si="159"/>
        <v>0</v>
      </c>
      <c r="BE128" s="110">
        <f>IF(BB128=0,0,BD128/BB128)</f>
        <v>0</v>
      </c>
      <c r="BF128" s="21"/>
      <c r="BG128" s="21"/>
      <c r="BH128" s="21"/>
      <c r="BI128" s="21"/>
      <c r="BJ128" s="21"/>
      <c r="BK128" s="21"/>
      <c r="BL128" s="21"/>
      <c r="BM128" s="53">
        <f t="shared" si="160"/>
        <v>0</v>
      </c>
      <c r="BN128" s="110">
        <f>IF(BK128=0,0,BM128/BK128)</f>
        <v>0</v>
      </c>
      <c r="BO128" s="21"/>
      <c r="BP128" s="21"/>
      <c r="BQ128" s="21"/>
      <c r="BR128" s="21"/>
      <c r="BS128" s="51" t="e">
        <f>J128+IF(#REF!&gt;=2,S128,0)+IF(#REF!&gt;=3,AB128,0)+IF(#REF!&gt;=4,AK128,0)+IF(#REF!&gt;=5,AT128,0)+IF(#REF!&gt;=6,BC128,0)+IF(#REF!&gt;=7,BL128,0)+IF(#REF!&gt;=8,#REF!,0)+IF(#REF!&gt;=9,#REF!,0)+IF(#REF!&gt;=10,#REF!,0)+IF(#REF!&gt;=11,#REF!,0)+IF(#REF!&gt;=12,#REF!,0)</f>
        <v>#REF!</v>
      </c>
      <c r="BT128" s="85" t="e">
        <f>I128+R128+AA128+AJ128+AS128+BB128+BK128+#REF!+#REF!+#REF!+#REF!+#REF!</f>
        <v>#REF!</v>
      </c>
      <c r="BU128" s="107" t="e">
        <f>IF(#REF!&gt;=1,J128,I128)+IF(#REF!&gt;=2,S128,R128)+IF(#REF!&gt;=3,AB128,AA128)+IF(#REF!&gt;=4,AK128,AJ128)+IF(#REF!&gt;=5,AT128,AS128)+IF(#REF!&gt;=6,BC128,BB128)+IF(#REF!&gt;=7,BL128,BK128)+IF(#REF!&gt;=8,#REF!,#REF!)+IF(#REF!&gt;=9,#REF!,#REF!)+IF(#REF!&gt;=10,#REF!,#REF!)+IF(#REF!&gt;=11,#REF!,#REF!)+IF(#REF!&gt;=12,#REF!,#REF!)</f>
        <v>#REF!</v>
      </c>
      <c r="BV128" s="53" t="e">
        <f t="shared" si="161"/>
        <v>#REF!</v>
      </c>
      <c r="BW128" s="118" t="e">
        <f>IF(BT128=0,0,BV128/BT128)</f>
        <v>#REF!</v>
      </c>
    </row>
    <row r="129" spans="1:75" ht="15.75" hidden="1">
      <c r="A129" s="99" t="s">
        <v>162</v>
      </c>
      <c r="B129" s="198" t="s">
        <v>57</v>
      </c>
      <c r="C129" s="10" t="s">
        <v>4</v>
      </c>
      <c r="D129" s="57">
        <f>D117-D120-D124</f>
        <v>0</v>
      </c>
      <c r="E129" s="57">
        <f>E117-E120-E124</f>
        <v>0</v>
      </c>
      <c r="F129" s="57"/>
      <c r="G129" s="57"/>
      <c r="H129" s="57"/>
      <c r="I129" s="57">
        <f>I117-I120-I124</f>
        <v>0</v>
      </c>
      <c r="J129" s="57">
        <f>J117-J120-J124</f>
        <v>0</v>
      </c>
      <c r="K129" s="57">
        <f t="shared" si="133"/>
        <v>0</v>
      </c>
      <c r="L129" s="53" t="s">
        <v>253</v>
      </c>
      <c r="M129" s="17">
        <f>M117-M120-M124</f>
        <v>0</v>
      </c>
      <c r="N129" s="57">
        <f>N117-N120-N124</f>
        <v>0</v>
      </c>
      <c r="O129" s="57"/>
      <c r="P129" s="57"/>
      <c r="Q129" s="57"/>
      <c r="R129" s="57">
        <f>R117-R120-R124</f>
        <v>0</v>
      </c>
      <c r="S129" s="57">
        <f>S117-S120-S124</f>
        <v>0</v>
      </c>
      <c r="T129" s="57">
        <f t="shared" si="155"/>
        <v>0</v>
      </c>
      <c r="U129" s="53" t="s">
        <v>253</v>
      </c>
      <c r="V129" s="57">
        <f>V117-V120-V124</f>
        <v>0</v>
      </c>
      <c r="W129" s="57">
        <f>W117-W120-W124</f>
        <v>0</v>
      </c>
      <c r="X129" s="57"/>
      <c r="Y129" s="57"/>
      <c r="Z129" s="57"/>
      <c r="AA129" s="57">
        <f>AA117-AA120-AA124</f>
        <v>0</v>
      </c>
      <c r="AB129" s="57">
        <f>AB117-AB120-AB124</f>
        <v>0</v>
      </c>
      <c r="AC129" s="57">
        <f t="shared" si="156"/>
        <v>0</v>
      </c>
      <c r="AD129" s="53" t="s">
        <v>253</v>
      </c>
      <c r="AE129" s="57">
        <f>AE117-AE120-AE124</f>
        <v>0</v>
      </c>
      <c r="AF129" s="57">
        <f>AF117-AF120-AF124</f>
        <v>0</v>
      </c>
      <c r="AG129" s="57"/>
      <c r="AH129" s="57"/>
      <c r="AI129" s="57"/>
      <c r="AJ129" s="57">
        <f>AJ117-AJ120-AJ124</f>
        <v>0</v>
      </c>
      <c r="AK129" s="57">
        <f>AK117-AK120-AK124</f>
        <v>0</v>
      </c>
      <c r="AL129" s="57">
        <f t="shared" si="157"/>
        <v>0</v>
      </c>
      <c r="AM129" s="53" t="s">
        <v>253</v>
      </c>
      <c r="AN129" s="57">
        <f>AN117-AN120-AN124</f>
        <v>0</v>
      </c>
      <c r="AO129" s="57">
        <f>AO117-AO120-AO124</f>
        <v>0</v>
      </c>
      <c r="AP129" s="57"/>
      <c r="AQ129" s="57"/>
      <c r="AR129" s="57"/>
      <c r="AS129" s="57">
        <f>AS117-AS120-AS124</f>
        <v>0</v>
      </c>
      <c r="AT129" s="57">
        <f>AT117-AT120-AT124</f>
        <v>0</v>
      </c>
      <c r="AU129" s="57">
        <f t="shared" si="158"/>
        <v>0</v>
      </c>
      <c r="AV129" s="53" t="s">
        <v>253</v>
      </c>
      <c r="AW129" s="57">
        <f>AW117-AW120-AW124</f>
        <v>0</v>
      </c>
      <c r="AX129" s="57">
        <f>AX117-AX120-AX124</f>
        <v>0</v>
      </c>
      <c r="AY129" s="57"/>
      <c r="AZ129" s="57"/>
      <c r="BA129" s="57"/>
      <c r="BB129" s="57">
        <f>BB117-BB120-BB124</f>
        <v>0</v>
      </c>
      <c r="BC129" s="57">
        <f>BC117-BC120-BC124</f>
        <v>0</v>
      </c>
      <c r="BD129" s="57">
        <f t="shared" si="159"/>
        <v>0</v>
      </c>
      <c r="BE129" s="53" t="s">
        <v>253</v>
      </c>
      <c r="BF129" s="57">
        <f>BF117-BF120-BF124</f>
        <v>0</v>
      </c>
      <c r="BG129" s="57"/>
      <c r="BH129" s="57">
        <f>BH117-BH120-BH124</f>
        <v>0</v>
      </c>
      <c r="BI129" s="57"/>
      <c r="BJ129" s="57"/>
      <c r="BK129" s="57">
        <f>BK117-BK120-BK124</f>
        <v>0</v>
      </c>
      <c r="BL129" s="57">
        <f>BL117-BL120-BL124</f>
        <v>0</v>
      </c>
      <c r="BM129" s="57">
        <f t="shared" si="160"/>
        <v>0</v>
      </c>
      <c r="BN129" s="53" t="s">
        <v>253</v>
      </c>
      <c r="BO129" s="57">
        <f>BO117-BO120-BO124</f>
        <v>0</v>
      </c>
      <c r="BP129" s="57">
        <f>BP117-BP120-BP124</f>
        <v>0</v>
      </c>
      <c r="BQ129" s="57"/>
      <c r="BR129" s="57"/>
      <c r="BS129" s="57" t="e">
        <f>BS117-BS120-BS124</f>
        <v>#REF!</v>
      </c>
      <c r="BT129" s="89" t="e">
        <f>BT117-BT120-BT124</f>
        <v>#REF!</v>
      </c>
      <c r="BU129" s="57" t="e">
        <f>BU117-BU120-BU124</f>
        <v>#REF!</v>
      </c>
      <c r="BV129" s="57" t="e">
        <f t="shared" si="161"/>
        <v>#REF!</v>
      </c>
      <c r="BW129" s="84" t="s">
        <v>253</v>
      </c>
    </row>
    <row r="130" spans="1:75" ht="15.75" hidden="1">
      <c r="A130" s="99" t="s">
        <v>163</v>
      </c>
      <c r="B130" s="198"/>
      <c r="C130" s="10" t="s">
        <v>1</v>
      </c>
      <c r="D130" s="52">
        <f>IF(D117=0,0,D129/D117)</f>
        <v>0</v>
      </c>
      <c r="E130" s="52">
        <f>IF(E117=0,0,E129/E117)</f>
        <v>0</v>
      </c>
      <c r="F130" s="52"/>
      <c r="G130" s="52"/>
      <c r="H130" s="52"/>
      <c r="I130" s="52">
        <f>IF(I117=0,0,I129/I117)</f>
        <v>0</v>
      </c>
      <c r="J130" s="52">
        <f>IF(J117=0,0,J129/J117)</f>
        <v>0</v>
      </c>
      <c r="K130" s="52">
        <f t="shared" si="133"/>
        <v>0</v>
      </c>
      <c r="L130" s="52" t="s">
        <v>253</v>
      </c>
      <c r="M130" s="17">
        <f>IF(M117=0,0,M129/M117)</f>
        <v>0</v>
      </c>
      <c r="N130" s="52">
        <f>IF(N117=0,0,N129/N117)</f>
        <v>0</v>
      </c>
      <c r="O130" s="52"/>
      <c r="P130" s="52"/>
      <c r="Q130" s="52"/>
      <c r="R130" s="52">
        <f>IF(R117=0,0,R129/R117)</f>
        <v>0</v>
      </c>
      <c r="S130" s="52">
        <f>IF(S117=0,0,S129/S117)</f>
        <v>0</v>
      </c>
      <c r="T130" s="52">
        <f t="shared" si="155"/>
        <v>0</v>
      </c>
      <c r="U130" s="52" t="s">
        <v>253</v>
      </c>
      <c r="V130" s="52">
        <f>IF(V117=0,0,V129/V117)</f>
        <v>0</v>
      </c>
      <c r="W130" s="52">
        <f>IF(W117=0,0,W129/W117)</f>
        <v>0</v>
      </c>
      <c r="X130" s="52"/>
      <c r="Y130" s="52"/>
      <c r="Z130" s="52"/>
      <c r="AA130" s="52">
        <f>IF(AA117=0,0,AA129/AA117)</f>
        <v>0</v>
      </c>
      <c r="AB130" s="52">
        <f>IF(AB117=0,0,AB129/AB117)</f>
        <v>0</v>
      </c>
      <c r="AC130" s="52">
        <f t="shared" si="156"/>
        <v>0</v>
      </c>
      <c r="AD130" s="52" t="s">
        <v>253</v>
      </c>
      <c r="AE130" s="52">
        <f>IF(AE117=0,0,AE129/AE117)</f>
        <v>0</v>
      </c>
      <c r="AF130" s="52">
        <f>IF(AF117=0,0,AF129/AF117)</f>
        <v>0</v>
      </c>
      <c r="AG130" s="52"/>
      <c r="AH130" s="52"/>
      <c r="AI130" s="52"/>
      <c r="AJ130" s="52">
        <f>IF(AJ117=0,0,AJ129/AJ117)</f>
        <v>0</v>
      </c>
      <c r="AK130" s="52">
        <f>IF(AK117=0,0,AK129/AK117)</f>
        <v>0</v>
      </c>
      <c r="AL130" s="52">
        <f t="shared" si="157"/>
        <v>0</v>
      </c>
      <c r="AM130" s="52" t="s">
        <v>253</v>
      </c>
      <c r="AN130" s="52">
        <f>IF(AN117=0,0,AN129/AN117)</f>
        <v>0</v>
      </c>
      <c r="AO130" s="52">
        <f>IF(AO117=0,0,AO129/AO117)</f>
        <v>0</v>
      </c>
      <c r="AP130" s="52"/>
      <c r="AQ130" s="52"/>
      <c r="AR130" s="52"/>
      <c r="AS130" s="52">
        <f>IF(AS117=0,0,AS129/AS117)</f>
        <v>0</v>
      </c>
      <c r="AT130" s="52">
        <f>IF(AT117=0,0,AT129/AT117)</f>
        <v>0</v>
      </c>
      <c r="AU130" s="52">
        <f t="shared" si="158"/>
        <v>0</v>
      </c>
      <c r="AV130" s="52" t="s">
        <v>253</v>
      </c>
      <c r="AW130" s="52">
        <f>IF(AW117=0,0,AW129/AW117)</f>
        <v>0</v>
      </c>
      <c r="AX130" s="52">
        <f>IF(AX117=0,0,AX129/AX117)</f>
        <v>0</v>
      </c>
      <c r="AY130" s="52"/>
      <c r="AZ130" s="52"/>
      <c r="BA130" s="52"/>
      <c r="BB130" s="52">
        <f>IF(BB117=0,0,BB129/BB117)</f>
        <v>0</v>
      </c>
      <c r="BC130" s="52">
        <f>IF(BC117=0,0,BC129/BC117)</f>
        <v>0</v>
      </c>
      <c r="BD130" s="52">
        <f t="shared" si="159"/>
        <v>0</v>
      </c>
      <c r="BE130" s="52" t="s">
        <v>253</v>
      </c>
      <c r="BF130" s="52">
        <f>IF(BF117=0,0,BF129/BF117)</f>
        <v>0</v>
      </c>
      <c r="BG130" s="52"/>
      <c r="BH130" s="52">
        <f>IF(BH117=0,0,BH129/BH117)</f>
        <v>0</v>
      </c>
      <c r="BI130" s="52"/>
      <c r="BJ130" s="52"/>
      <c r="BK130" s="52">
        <f>IF(BK117=0,0,BK129/BK117)</f>
        <v>0</v>
      </c>
      <c r="BL130" s="52">
        <f>IF(BL117=0,0,BL129/BL117)</f>
        <v>0</v>
      </c>
      <c r="BM130" s="52">
        <f t="shared" si="160"/>
        <v>0</v>
      </c>
      <c r="BN130" s="52" t="s">
        <v>253</v>
      </c>
      <c r="BO130" s="52">
        <f>IF(BO117=0,0,BO129/BO117)</f>
        <v>0</v>
      </c>
      <c r="BP130" s="52">
        <f>IF(BP117=0,0,BP129/BP117)</f>
        <v>0</v>
      </c>
      <c r="BQ130" s="52"/>
      <c r="BR130" s="52"/>
      <c r="BS130" s="52" t="e">
        <f>IF(BS117=0,0,BS129/BS117)</f>
        <v>#REF!</v>
      </c>
      <c r="BT130" s="86" t="e">
        <f>IF(BT117=0,0,BT129/BT117)</f>
        <v>#REF!</v>
      </c>
      <c r="BU130" s="52" t="e">
        <f>IF(BU117=0,0,BU129/BU117)</f>
        <v>#REF!</v>
      </c>
      <c r="BV130" s="52" t="e">
        <f t="shared" si="161"/>
        <v>#REF!</v>
      </c>
      <c r="BW130" s="87" t="s">
        <v>253</v>
      </c>
    </row>
    <row r="131" spans="1:75" ht="15.75" hidden="1">
      <c r="A131" s="99" t="s">
        <v>164</v>
      </c>
      <c r="B131" s="200" t="s">
        <v>104</v>
      </c>
      <c r="C131" s="10" t="s">
        <v>4</v>
      </c>
      <c r="D131" s="56">
        <f>D99+D115</f>
        <v>0</v>
      </c>
      <c r="E131" s="56">
        <f>E99+E115</f>
        <v>0</v>
      </c>
      <c r="F131" s="56"/>
      <c r="G131" s="56"/>
      <c r="H131" s="56"/>
      <c r="I131" s="56">
        <f>I99+I115</f>
        <v>0</v>
      </c>
      <c r="J131" s="56">
        <f>J99+J115</f>
        <v>0</v>
      </c>
      <c r="K131" s="53">
        <f t="shared" si="133"/>
        <v>0</v>
      </c>
      <c r="L131" s="53" t="s">
        <v>253</v>
      </c>
      <c r="M131" s="17">
        <f>M99+M115</f>
        <v>0</v>
      </c>
      <c r="N131" s="56">
        <f>N99+N115</f>
        <v>0</v>
      </c>
      <c r="O131" s="56"/>
      <c r="P131" s="56"/>
      <c r="Q131" s="56"/>
      <c r="R131" s="56">
        <f>R99+R115</f>
        <v>0</v>
      </c>
      <c r="S131" s="56">
        <f>S99+S115</f>
        <v>0</v>
      </c>
      <c r="T131" s="53">
        <f t="shared" si="155"/>
        <v>0</v>
      </c>
      <c r="U131" s="53" t="s">
        <v>253</v>
      </c>
      <c r="V131" s="56">
        <f>V99+V115</f>
        <v>0</v>
      </c>
      <c r="W131" s="56">
        <f>W99+W115</f>
        <v>0</v>
      </c>
      <c r="X131" s="56"/>
      <c r="Y131" s="56"/>
      <c r="Z131" s="56"/>
      <c r="AA131" s="56">
        <f>AA99+AA115</f>
        <v>0</v>
      </c>
      <c r="AB131" s="56">
        <f>AB99+AB115</f>
        <v>0</v>
      </c>
      <c r="AC131" s="53">
        <f t="shared" si="156"/>
        <v>0</v>
      </c>
      <c r="AD131" s="53" t="s">
        <v>253</v>
      </c>
      <c r="AE131" s="56">
        <f>AE99+AE115</f>
        <v>0</v>
      </c>
      <c r="AF131" s="56">
        <f>AF99+AF115</f>
        <v>0</v>
      </c>
      <c r="AG131" s="56"/>
      <c r="AH131" s="56"/>
      <c r="AI131" s="56"/>
      <c r="AJ131" s="56">
        <f>AJ99+AJ115</f>
        <v>0</v>
      </c>
      <c r="AK131" s="56">
        <f>AK99+AK115</f>
        <v>0</v>
      </c>
      <c r="AL131" s="53">
        <f t="shared" si="157"/>
        <v>0</v>
      </c>
      <c r="AM131" s="53" t="s">
        <v>253</v>
      </c>
      <c r="AN131" s="56">
        <f>AN99+AN115</f>
        <v>0</v>
      </c>
      <c r="AO131" s="56">
        <f>AO99+AO115</f>
        <v>0</v>
      </c>
      <c r="AP131" s="56"/>
      <c r="AQ131" s="56"/>
      <c r="AR131" s="56"/>
      <c r="AS131" s="56">
        <f>AS99+AS115</f>
        <v>0</v>
      </c>
      <c r="AT131" s="56">
        <f>AT99+AT115</f>
        <v>0</v>
      </c>
      <c r="AU131" s="53">
        <f t="shared" si="158"/>
        <v>0</v>
      </c>
      <c r="AV131" s="53" t="s">
        <v>253</v>
      </c>
      <c r="AW131" s="56">
        <f>AW99+AW115</f>
        <v>0</v>
      </c>
      <c r="AX131" s="56">
        <f>AX99+AX115</f>
        <v>0</v>
      </c>
      <c r="AY131" s="56"/>
      <c r="AZ131" s="56"/>
      <c r="BA131" s="56"/>
      <c r="BB131" s="56">
        <f>BB99+BB115</f>
        <v>0</v>
      </c>
      <c r="BC131" s="56">
        <f>BC99+BC115</f>
        <v>0</v>
      </c>
      <c r="BD131" s="53">
        <f t="shared" si="159"/>
        <v>0</v>
      </c>
      <c r="BE131" s="53" t="s">
        <v>253</v>
      </c>
      <c r="BF131" s="56">
        <f>BF99+BF115</f>
        <v>0</v>
      </c>
      <c r="BG131" s="56"/>
      <c r="BH131" s="56">
        <f>BH99+BH115</f>
        <v>0</v>
      </c>
      <c r="BI131" s="56"/>
      <c r="BJ131" s="56"/>
      <c r="BK131" s="56">
        <f>BK99+BK115</f>
        <v>0</v>
      </c>
      <c r="BL131" s="56">
        <f>BL99+BL115</f>
        <v>0</v>
      </c>
      <c r="BM131" s="53">
        <f t="shared" si="160"/>
        <v>0</v>
      </c>
      <c r="BN131" s="53" t="s">
        <v>253</v>
      </c>
      <c r="BO131" s="56">
        <f>BO99+BO115</f>
        <v>0</v>
      </c>
      <c r="BP131" s="56">
        <f>BP99+BP115</f>
        <v>0</v>
      </c>
      <c r="BQ131" s="56"/>
      <c r="BR131" s="56"/>
      <c r="BS131" s="53" t="e">
        <f>BS99+BS115</f>
        <v>#REF!</v>
      </c>
      <c r="BT131" s="93" t="e">
        <f>BT99+BT115</f>
        <v>#REF!</v>
      </c>
      <c r="BU131" s="56" t="e">
        <f>BU99+BU115</f>
        <v>#REF!</v>
      </c>
      <c r="BV131" s="53" t="e">
        <f t="shared" si="161"/>
        <v>#REF!</v>
      </c>
      <c r="BW131" s="84" t="s">
        <v>253</v>
      </c>
    </row>
    <row r="132" spans="1:75" ht="15.75" hidden="1">
      <c r="A132" s="99" t="s">
        <v>165</v>
      </c>
      <c r="B132" s="200"/>
      <c r="C132" s="10" t="s">
        <v>1</v>
      </c>
      <c r="D132" s="55">
        <f>IF(D117=0,0,D131/D117)</f>
        <v>0</v>
      </c>
      <c r="E132" s="55">
        <f>IF(E117=0,0,E131/E117)</f>
        <v>0</v>
      </c>
      <c r="F132" s="55"/>
      <c r="G132" s="55"/>
      <c r="H132" s="55"/>
      <c r="I132" s="55">
        <f>IF(I117=0,0,I131/I117)</f>
        <v>0</v>
      </c>
      <c r="J132" s="55">
        <f>IF(J117=0,0,J131/J117)</f>
        <v>0</v>
      </c>
      <c r="K132" s="52">
        <f t="shared" si="133"/>
        <v>0</v>
      </c>
      <c r="L132" s="52" t="s">
        <v>253</v>
      </c>
      <c r="M132" s="17">
        <f>IF(M117=0,0,M131/M117)</f>
        <v>0</v>
      </c>
      <c r="N132" s="55">
        <f>IF(N117=0,0,N131/N117)</f>
        <v>0</v>
      </c>
      <c r="O132" s="55"/>
      <c r="P132" s="55"/>
      <c r="Q132" s="55"/>
      <c r="R132" s="55">
        <f>IF(R117=0,0,R131/R117)</f>
        <v>0</v>
      </c>
      <c r="S132" s="55">
        <f>IF(S117=0,0,S131/S117)</f>
        <v>0</v>
      </c>
      <c r="T132" s="52">
        <f t="shared" si="155"/>
        <v>0</v>
      </c>
      <c r="U132" s="52" t="s">
        <v>253</v>
      </c>
      <c r="V132" s="55">
        <f>IF(V117=0,0,V131/V117)</f>
        <v>0</v>
      </c>
      <c r="W132" s="55">
        <f>IF(W117=0,0,W131/W117)</f>
        <v>0</v>
      </c>
      <c r="X132" s="55"/>
      <c r="Y132" s="55"/>
      <c r="Z132" s="55"/>
      <c r="AA132" s="55">
        <f>IF(AA117=0,0,AA131/AA117)</f>
        <v>0</v>
      </c>
      <c r="AB132" s="55">
        <f>IF(AB117=0,0,AB131/AB117)</f>
        <v>0</v>
      </c>
      <c r="AC132" s="52">
        <f t="shared" si="156"/>
        <v>0</v>
      </c>
      <c r="AD132" s="52" t="s">
        <v>253</v>
      </c>
      <c r="AE132" s="55">
        <f>IF(AE117=0,0,AE131/AE117)</f>
        <v>0</v>
      </c>
      <c r="AF132" s="55">
        <f>IF(AF117=0,0,AF131/AF117)</f>
        <v>0</v>
      </c>
      <c r="AG132" s="55"/>
      <c r="AH132" s="55"/>
      <c r="AI132" s="55"/>
      <c r="AJ132" s="55">
        <f>IF(AJ117=0,0,AJ131/AJ117)</f>
        <v>0</v>
      </c>
      <c r="AK132" s="55">
        <f>IF(AK117=0,0,AK131/AK117)</f>
        <v>0</v>
      </c>
      <c r="AL132" s="52">
        <f t="shared" si="157"/>
        <v>0</v>
      </c>
      <c r="AM132" s="52" t="s">
        <v>253</v>
      </c>
      <c r="AN132" s="55">
        <f>IF(AN117=0,0,AN131/AN117)</f>
        <v>0</v>
      </c>
      <c r="AO132" s="55">
        <f>IF(AO117=0,0,AO131/AO117)</f>
        <v>0</v>
      </c>
      <c r="AP132" s="55"/>
      <c r="AQ132" s="55"/>
      <c r="AR132" s="55"/>
      <c r="AS132" s="55">
        <f>IF(AS117=0,0,AS131/AS117)</f>
        <v>0</v>
      </c>
      <c r="AT132" s="55">
        <f>IF(AT117=0,0,AT131/AT117)</f>
        <v>0</v>
      </c>
      <c r="AU132" s="52">
        <f t="shared" si="158"/>
        <v>0</v>
      </c>
      <c r="AV132" s="52" t="s">
        <v>253</v>
      </c>
      <c r="AW132" s="55">
        <f>IF(AW117=0,0,AW131/AW117)</f>
        <v>0</v>
      </c>
      <c r="AX132" s="55">
        <f>IF(AX117=0,0,AX131/AX117)</f>
        <v>0</v>
      </c>
      <c r="AY132" s="55"/>
      <c r="AZ132" s="55"/>
      <c r="BA132" s="55"/>
      <c r="BB132" s="55">
        <f>IF(BB117=0,0,BB131/BB117)</f>
        <v>0</v>
      </c>
      <c r="BC132" s="55">
        <f>IF(BC117=0,0,BC131/BC117)</f>
        <v>0</v>
      </c>
      <c r="BD132" s="52">
        <f t="shared" si="159"/>
        <v>0</v>
      </c>
      <c r="BE132" s="52" t="s">
        <v>253</v>
      </c>
      <c r="BF132" s="55">
        <f>IF(BF117=0,0,BF131/BF117)</f>
        <v>0</v>
      </c>
      <c r="BG132" s="55"/>
      <c r="BH132" s="55">
        <f>IF(BH117=0,0,BH131/BH117)</f>
        <v>0</v>
      </c>
      <c r="BI132" s="55"/>
      <c r="BJ132" s="55"/>
      <c r="BK132" s="55">
        <f>IF(BK117=0,0,BK131/BK117)</f>
        <v>0</v>
      </c>
      <c r="BL132" s="55">
        <f>IF(BL117=0,0,BL131/BL117)</f>
        <v>0</v>
      </c>
      <c r="BM132" s="52">
        <f t="shared" si="160"/>
        <v>0</v>
      </c>
      <c r="BN132" s="52" t="s">
        <v>253</v>
      </c>
      <c r="BO132" s="55">
        <f>IF(BO117=0,0,BO131/BO117)</f>
        <v>0</v>
      </c>
      <c r="BP132" s="55">
        <f>IF(BP117=0,0,BP131/BP117)</f>
        <v>0</v>
      </c>
      <c r="BQ132" s="55"/>
      <c r="BR132" s="55"/>
      <c r="BS132" s="52" t="e">
        <f>IF(BS117=0,0,BS131/BS117)</f>
        <v>#REF!</v>
      </c>
      <c r="BT132" s="88" t="e">
        <f>IF(BT117=0,0,BT131/BT117)</f>
        <v>#REF!</v>
      </c>
      <c r="BU132" s="55" t="e">
        <f>IF(BU117=0,0,BU131/BU117)</f>
        <v>#REF!</v>
      </c>
      <c r="BV132" s="52" t="e">
        <f t="shared" si="161"/>
        <v>#REF!</v>
      </c>
      <c r="BW132" s="87" t="s">
        <v>253</v>
      </c>
    </row>
    <row r="133" spans="1:75" s="8" customFormat="1" ht="18.75" hidden="1">
      <c r="A133" s="99" t="s">
        <v>166</v>
      </c>
      <c r="B133" s="37" t="s">
        <v>167</v>
      </c>
      <c r="C133" s="6"/>
      <c r="D133" s="38"/>
      <c r="E133" s="38"/>
      <c r="F133" s="38"/>
      <c r="G133" s="38"/>
      <c r="H133" s="38"/>
      <c r="I133" s="38"/>
      <c r="J133" s="38"/>
      <c r="K133" s="38"/>
      <c r="L133" s="38"/>
      <c r="M133" s="53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90"/>
      <c r="BU133" s="38"/>
      <c r="BV133" s="38"/>
      <c r="BW133" s="91"/>
    </row>
    <row r="134" spans="1:75" ht="15.75" hidden="1">
      <c r="A134" s="99" t="s">
        <v>168</v>
      </c>
      <c r="B134" s="35" t="s">
        <v>169</v>
      </c>
      <c r="C134" s="10" t="s">
        <v>170</v>
      </c>
      <c r="D134" s="53">
        <f>D135+D136</f>
        <v>0</v>
      </c>
      <c r="E134" s="53">
        <f>E135+E136</f>
        <v>0</v>
      </c>
      <c r="F134" s="53"/>
      <c r="G134" s="53"/>
      <c r="H134" s="53"/>
      <c r="I134" s="53">
        <f>I135+I136</f>
        <v>0</v>
      </c>
      <c r="J134" s="53">
        <f>J135+J136</f>
        <v>0</v>
      </c>
      <c r="K134" s="53">
        <f t="shared" si="133"/>
        <v>0</v>
      </c>
      <c r="L134" s="110">
        <f>IF(I134=0,0,K134/I134)</f>
        <v>0</v>
      </c>
      <c r="M134" s="21">
        <f>M135+M136</f>
        <v>0</v>
      </c>
      <c r="N134" s="53">
        <f>N135+N136</f>
        <v>0</v>
      </c>
      <c r="O134" s="53"/>
      <c r="P134" s="53"/>
      <c r="Q134" s="53"/>
      <c r="R134" s="53">
        <f>R135+R136</f>
        <v>0</v>
      </c>
      <c r="S134" s="53">
        <f>S135+S136</f>
        <v>0</v>
      </c>
      <c r="T134" s="53">
        <f aca="true" t="shared" si="177" ref="T134:T139">S134-R134</f>
        <v>0</v>
      </c>
      <c r="U134" s="110">
        <f aca="true" t="shared" si="178" ref="U134:U139">IF(R134=0,0,T134/R134)</f>
        <v>0</v>
      </c>
      <c r="V134" s="53">
        <f>V135+V136</f>
        <v>0</v>
      </c>
      <c r="W134" s="53">
        <f>W135+W136</f>
        <v>0</v>
      </c>
      <c r="X134" s="53"/>
      <c r="Y134" s="53"/>
      <c r="Z134" s="53"/>
      <c r="AA134" s="53">
        <f>AA135+AA136</f>
        <v>0</v>
      </c>
      <c r="AB134" s="53">
        <f>AB135+AB136</f>
        <v>0</v>
      </c>
      <c r="AC134" s="53">
        <f aca="true" t="shared" si="179" ref="AC134:AC139">AB134-AA134</f>
        <v>0</v>
      </c>
      <c r="AD134" s="110">
        <f aca="true" t="shared" si="180" ref="AD134:AD139">IF(AA134=0,0,AC134/AA134)</f>
        <v>0</v>
      </c>
      <c r="AE134" s="53">
        <f>AE135+AE136</f>
        <v>0</v>
      </c>
      <c r="AF134" s="53">
        <f>AF135+AF136</f>
        <v>0</v>
      </c>
      <c r="AG134" s="53"/>
      <c r="AH134" s="53"/>
      <c r="AI134" s="53"/>
      <c r="AJ134" s="53">
        <f>AJ135+AJ136</f>
        <v>0</v>
      </c>
      <c r="AK134" s="53">
        <f>AK135+AK136</f>
        <v>0</v>
      </c>
      <c r="AL134" s="53">
        <f aca="true" t="shared" si="181" ref="AL134:AL139">AK134-AJ134</f>
        <v>0</v>
      </c>
      <c r="AM134" s="110">
        <f aca="true" t="shared" si="182" ref="AM134:AM139">IF(AJ134=0,0,AL134/AJ134)</f>
        <v>0</v>
      </c>
      <c r="AN134" s="53">
        <f>AN135+AN136</f>
        <v>0</v>
      </c>
      <c r="AO134" s="53">
        <f>AO135+AO136</f>
        <v>0</v>
      </c>
      <c r="AP134" s="53"/>
      <c r="AQ134" s="53"/>
      <c r="AR134" s="53"/>
      <c r="AS134" s="53">
        <f>AS135+AS136</f>
        <v>0</v>
      </c>
      <c r="AT134" s="53">
        <f>AT135+AT136</f>
        <v>0</v>
      </c>
      <c r="AU134" s="53">
        <f aca="true" t="shared" si="183" ref="AU134:AU139">AT134-AS134</f>
        <v>0</v>
      </c>
      <c r="AV134" s="110">
        <f aca="true" t="shared" si="184" ref="AV134:AV139">IF(AS134=0,0,AU134/AS134)</f>
        <v>0</v>
      </c>
      <c r="AW134" s="53">
        <f>AW135+AW136</f>
        <v>0</v>
      </c>
      <c r="AX134" s="53">
        <f>AX135+AX136</f>
        <v>0</v>
      </c>
      <c r="AY134" s="53"/>
      <c r="AZ134" s="53"/>
      <c r="BA134" s="53"/>
      <c r="BB134" s="53">
        <f>BB135+BB136</f>
        <v>0</v>
      </c>
      <c r="BC134" s="53">
        <f>BC135+BC136</f>
        <v>0</v>
      </c>
      <c r="BD134" s="53">
        <f aca="true" t="shared" si="185" ref="BD134:BD139">BC134-BB134</f>
        <v>0</v>
      </c>
      <c r="BE134" s="110">
        <f aca="true" t="shared" si="186" ref="BE134:BE139">IF(BB134=0,0,BD134/BB134)</f>
        <v>0</v>
      </c>
      <c r="BF134" s="53">
        <f>BF135+BF136</f>
        <v>0</v>
      </c>
      <c r="BG134" s="53"/>
      <c r="BH134" s="53">
        <f>BH135+BH136</f>
        <v>0</v>
      </c>
      <c r="BI134" s="53"/>
      <c r="BJ134" s="53"/>
      <c r="BK134" s="53">
        <f>BK135+BK136</f>
        <v>0</v>
      </c>
      <c r="BL134" s="53">
        <f>BL135+BL136</f>
        <v>0</v>
      </c>
      <c r="BM134" s="53">
        <f aca="true" t="shared" si="187" ref="BM134:BM139">BL134-BK134</f>
        <v>0</v>
      </c>
      <c r="BN134" s="110">
        <f aca="true" t="shared" si="188" ref="BN134:BN139">IF(BK134=0,0,BM134/BK134)</f>
        <v>0</v>
      </c>
      <c r="BO134" s="53">
        <f>BO135+BO136</f>
        <v>0</v>
      </c>
      <c r="BP134" s="53">
        <f>BP135+BP136</f>
        <v>0</v>
      </c>
      <c r="BQ134" s="53"/>
      <c r="BR134" s="53"/>
      <c r="BS134" s="53" t="e">
        <f>BS135+BS136</f>
        <v>#REF!</v>
      </c>
      <c r="BT134" s="85" t="e">
        <f>BT135+BT136</f>
        <v>#REF!</v>
      </c>
      <c r="BU134" s="53" t="e">
        <f>BU135+BU136</f>
        <v>#REF!</v>
      </c>
      <c r="BV134" s="53" t="e">
        <f aca="true" t="shared" si="189" ref="BV134:BV139">BU134-BT134</f>
        <v>#REF!</v>
      </c>
      <c r="BW134" s="118" t="e">
        <f aca="true" t="shared" si="190" ref="BW134:BW139">IF(BT134=0,0,BV134/BT134)</f>
        <v>#REF!</v>
      </c>
    </row>
    <row r="135" spans="1:75" ht="15.75" hidden="1">
      <c r="A135" s="99" t="s">
        <v>171</v>
      </c>
      <c r="B135" s="35" t="s">
        <v>172</v>
      </c>
      <c r="C135" s="10" t="s">
        <v>170</v>
      </c>
      <c r="D135" s="17"/>
      <c r="E135" s="17"/>
      <c r="F135" s="17"/>
      <c r="G135" s="17"/>
      <c r="H135" s="17"/>
      <c r="I135" s="17"/>
      <c r="J135" s="17"/>
      <c r="K135" s="53">
        <f t="shared" si="133"/>
        <v>0</v>
      </c>
      <c r="L135" s="110">
        <f aca="true" t="shared" si="191" ref="L135:L185">IF(I135=0,0,K135/I135)</f>
        <v>0</v>
      </c>
      <c r="M135" s="122"/>
      <c r="N135" s="17"/>
      <c r="O135" s="17"/>
      <c r="P135" s="17"/>
      <c r="Q135" s="17"/>
      <c r="R135" s="17"/>
      <c r="S135" s="17"/>
      <c r="T135" s="53">
        <f t="shared" si="177"/>
        <v>0</v>
      </c>
      <c r="U135" s="110">
        <f t="shared" si="178"/>
        <v>0</v>
      </c>
      <c r="V135" s="17"/>
      <c r="W135" s="17"/>
      <c r="X135" s="17"/>
      <c r="Y135" s="17"/>
      <c r="Z135" s="17"/>
      <c r="AA135" s="17"/>
      <c r="AB135" s="17"/>
      <c r="AC135" s="53">
        <f t="shared" si="179"/>
        <v>0</v>
      </c>
      <c r="AD135" s="110">
        <f t="shared" si="180"/>
        <v>0</v>
      </c>
      <c r="AE135" s="17"/>
      <c r="AF135" s="17"/>
      <c r="AG135" s="17"/>
      <c r="AH135" s="17"/>
      <c r="AI135" s="17"/>
      <c r="AJ135" s="17"/>
      <c r="AK135" s="17"/>
      <c r="AL135" s="53">
        <f t="shared" si="181"/>
        <v>0</v>
      </c>
      <c r="AM135" s="110">
        <f t="shared" si="182"/>
        <v>0</v>
      </c>
      <c r="AN135" s="17"/>
      <c r="AO135" s="17"/>
      <c r="AP135" s="17"/>
      <c r="AQ135" s="17"/>
      <c r="AR135" s="17"/>
      <c r="AS135" s="17"/>
      <c r="AT135" s="17"/>
      <c r="AU135" s="53">
        <f t="shared" si="183"/>
        <v>0</v>
      </c>
      <c r="AV135" s="110">
        <f t="shared" si="184"/>
        <v>0</v>
      </c>
      <c r="AW135" s="17"/>
      <c r="AX135" s="17"/>
      <c r="AY135" s="17"/>
      <c r="AZ135" s="17"/>
      <c r="BA135" s="17"/>
      <c r="BB135" s="17"/>
      <c r="BC135" s="17"/>
      <c r="BD135" s="53">
        <f t="shared" si="185"/>
        <v>0</v>
      </c>
      <c r="BE135" s="110">
        <f t="shared" si="186"/>
        <v>0</v>
      </c>
      <c r="BF135" s="17"/>
      <c r="BG135" s="17"/>
      <c r="BH135" s="17"/>
      <c r="BI135" s="17"/>
      <c r="BJ135" s="17"/>
      <c r="BK135" s="17"/>
      <c r="BL135" s="17"/>
      <c r="BM135" s="53">
        <f t="shared" si="187"/>
        <v>0</v>
      </c>
      <c r="BN135" s="110">
        <f t="shared" si="188"/>
        <v>0</v>
      </c>
      <c r="BO135" s="17"/>
      <c r="BP135" s="17"/>
      <c r="BQ135" s="17"/>
      <c r="BR135" s="17"/>
      <c r="BS135" s="51" t="e">
        <f>J135+IF(#REF!&gt;=2,S135,0)+IF(#REF!&gt;=3,AB135,0)+IF(#REF!&gt;=4,AK135,0)+IF(#REF!&gt;=5,AT135,0)+IF(#REF!&gt;=6,BC135,0)+IF(#REF!&gt;=7,BL135,0)+IF(#REF!&gt;=8,#REF!,0)+IF(#REF!&gt;=9,#REF!,0)+IF(#REF!&gt;=10,#REF!,0)+IF(#REF!&gt;=11,#REF!,0)+IF(#REF!&gt;=12,#REF!,0)</f>
        <v>#REF!</v>
      </c>
      <c r="BT135" s="85" t="e">
        <f>I135+R135+AA135+AJ135+AS135+BB135+BK135+#REF!+#REF!+#REF!+#REF!+#REF!</f>
        <v>#REF!</v>
      </c>
      <c r="BU135" s="107" t="e">
        <f>IF(#REF!&gt;=1,J135,I135)+IF(#REF!&gt;=2,S135,R135)+IF(#REF!&gt;=3,AB135,AA135)+IF(#REF!&gt;=4,AK135,AJ135)+IF(#REF!&gt;=5,AT135,AS135)+IF(#REF!&gt;=6,BC135,BB135)+IF(#REF!&gt;=7,BL135,BK135)+IF(#REF!&gt;=8,#REF!,#REF!)+IF(#REF!&gt;=9,#REF!,#REF!)+IF(#REF!&gt;=10,#REF!,#REF!)+IF(#REF!&gt;=11,#REF!,#REF!)+IF(#REF!&gt;=12,#REF!,#REF!)</f>
        <v>#REF!</v>
      </c>
      <c r="BV135" s="53" t="e">
        <f t="shared" si="189"/>
        <v>#REF!</v>
      </c>
      <c r="BW135" s="118" t="e">
        <f t="shared" si="190"/>
        <v>#REF!</v>
      </c>
    </row>
    <row r="136" spans="1:75" ht="15.75" hidden="1">
      <c r="A136" s="99" t="s">
        <v>173</v>
      </c>
      <c r="B136" s="35" t="s">
        <v>174</v>
      </c>
      <c r="C136" s="10" t="s">
        <v>170</v>
      </c>
      <c r="D136" s="39"/>
      <c r="E136" s="39"/>
      <c r="F136" s="39"/>
      <c r="G136" s="39"/>
      <c r="H136" s="39"/>
      <c r="I136" s="39"/>
      <c r="J136" s="39"/>
      <c r="K136" s="57">
        <f t="shared" si="133"/>
        <v>0</v>
      </c>
      <c r="L136" s="116">
        <f t="shared" si="191"/>
        <v>0</v>
      </c>
      <c r="M136" s="53"/>
      <c r="N136" s="39"/>
      <c r="O136" s="39"/>
      <c r="P136" s="39"/>
      <c r="Q136" s="39"/>
      <c r="R136" s="39"/>
      <c r="S136" s="39"/>
      <c r="T136" s="57">
        <f t="shared" si="177"/>
        <v>0</v>
      </c>
      <c r="U136" s="116">
        <f t="shared" si="178"/>
        <v>0</v>
      </c>
      <c r="V136" s="39"/>
      <c r="W136" s="39"/>
      <c r="X136" s="39"/>
      <c r="Y136" s="39"/>
      <c r="Z136" s="39"/>
      <c r="AA136" s="39"/>
      <c r="AB136" s="39"/>
      <c r="AC136" s="57">
        <f t="shared" si="179"/>
        <v>0</v>
      </c>
      <c r="AD136" s="116">
        <f t="shared" si="180"/>
        <v>0</v>
      </c>
      <c r="AE136" s="39"/>
      <c r="AF136" s="39"/>
      <c r="AG136" s="39"/>
      <c r="AH136" s="39"/>
      <c r="AI136" s="39"/>
      <c r="AJ136" s="39"/>
      <c r="AK136" s="39"/>
      <c r="AL136" s="57">
        <f t="shared" si="181"/>
        <v>0</v>
      </c>
      <c r="AM136" s="116">
        <f t="shared" si="182"/>
        <v>0</v>
      </c>
      <c r="AN136" s="39"/>
      <c r="AO136" s="39"/>
      <c r="AP136" s="39"/>
      <c r="AQ136" s="39"/>
      <c r="AR136" s="39"/>
      <c r="AS136" s="39"/>
      <c r="AT136" s="39"/>
      <c r="AU136" s="57">
        <f t="shared" si="183"/>
        <v>0</v>
      </c>
      <c r="AV136" s="116">
        <f t="shared" si="184"/>
        <v>0</v>
      </c>
      <c r="AW136" s="39"/>
      <c r="AX136" s="39"/>
      <c r="AY136" s="39"/>
      <c r="AZ136" s="39"/>
      <c r="BA136" s="39"/>
      <c r="BB136" s="39"/>
      <c r="BC136" s="39"/>
      <c r="BD136" s="57">
        <f t="shared" si="185"/>
        <v>0</v>
      </c>
      <c r="BE136" s="116">
        <f t="shared" si="186"/>
        <v>0</v>
      </c>
      <c r="BF136" s="39"/>
      <c r="BG136" s="39"/>
      <c r="BH136" s="39"/>
      <c r="BI136" s="39"/>
      <c r="BJ136" s="39"/>
      <c r="BK136" s="39"/>
      <c r="BL136" s="39"/>
      <c r="BM136" s="57">
        <f t="shared" si="187"/>
        <v>0</v>
      </c>
      <c r="BN136" s="116">
        <f t="shared" si="188"/>
        <v>0</v>
      </c>
      <c r="BO136" s="39"/>
      <c r="BP136" s="39"/>
      <c r="BQ136" s="39"/>
      <c r="BR136" s="39"/>
      <c r="BS136" s="51" t="e">
        <f>J136+IF(#REF!&gt;=2,S136,0)+IF(#REF!&gt;=3,AB136,0)+IF(#REF!&gt;=4,AK136,0)+IF(#REF!&gt;=5,AT136,0)+IF(#REF!&gt;=6,BC136,0)+IF(#REF!&gt;=7,BL136,0)+IF(#REF!&gt;=8,#REF!,0)+IF(#REF!&gt;=9,#REF!,0)+IF(#REF!&gt;=10,#REF!,0)+IF(#REF!&gt;=11,#REF!,0)+IF(#REF!&gt;=12,#REF!,0)</f>
        <v>#REF!</v>
      </c>
      <c r="BT136" s="85" t="e">
        <f>I136+R136+AA136+AJ136+AS136+BB136+BK136+#REF!+#REF!+#REF!+#REF!+#REF!</f>
        <v>#REF!</v>
      </c>
      <c r="BU136" s="107" t="e">
        <f>IF(#REF!&gt;=1,J136,I136)+IF(#REF!&gt;=2,S136,R136)+IF(#REF!&gt;=3,AB136,AA136)+IF(#REF!&gt;=4,AK136,AJ136)+IF(#REF!&gt;=5,AT136,AS136)+IF(#REF!&gt;=6,BC136,BB136)+IF(#REF!&gt;=7,BL136,BK136)+IF(#REF!&gt;=8,#REF!,#REF!)+IF(#REF!&gt;=9,#REF!,#REF!)+IF(#REF!&gt;=10,#REF!,#REF!)+IF(#REF!&gt;=11,#REF!,#REF!)+IF(#REF!&gt;=12,#REF!,#REF!)</f>
        <v>#REF!</v>
      </c>
      <c r="BV136" s="57" t="e">
        <f t="shared" si="189"/>
        <v>#REF!</v>
      </c>
      <c r="BW136" s="120" t="e">
        <f t="shared" si="190"/>
        <v>#REF!</v>
      </c>
    </row>
    <row r="137" spans="1:75" ht="15.75" hidden="1">
      <c r="A137" s="99" t="s">
        <v>175</v>
      </c>
      <c r="B137" s="35" t="s">
        <v>176</v>
      </c>
      <c r="C137" s="10" t="s">
        <v>170</v>
      </c>
      <c r="D137" s="53">
        <f>D138+D139</f>
        <v>0</v>
      </c>
      <c r="E137" s="53">
        <f>E138+E139</f>
        <v>0</v>
      </c>
      <c r="F137" s="53"/>
      <c r="G137" s="53"/>
      <c r="H137" s="53"/>
      <c r="I137" s="53">
        <f>I138+I139</f>
        <v>0</v>
      </c>
      <c r="J137" s="53">
        <f>J138+J139</f>
        <v>0</v>
      </c>
      <c r="K137" s="53">
        <f t="shared" si="133"/>
        <v>0</v>
      </c>
      <c r="L137" s="110">
        <f t="shared" si="191"/>
        <v>0</v>
      </c>
      <c r="M137" s="53">
        <f>M138+M139</f>
        <v>0</v>
      </c>
      <c r="N137" s="53">
        <f>N138+N139</f>
        <v>0</v>
      </c>
      <c r="O137" s="53"/>
      <c r="P137" s="53"/>
      <c r="Q137" s="53"/>
      <c r="R137" s="53">
        <f>R138+R139</f>
        <v>0</v>
      </c>
      <c r="S137" s="53">
        <f>S138+S139</f>
        <v>0</v>
      </c>
      <c r="T137" s="53">
        <f t="shared" si="177"/>
        <v>0</v>
      </c>
      <c r="U137" s="110">
        <f t="shared" si="178"/>
        <v>0</v>
      </c>
      <c r="V137" s="53">
        <f>V138+V139</f>
        <v>0</v>
      </c>
      <c r="W137" s="53">
        <f>W138+W139</f>
        <v>0</v>
      </c>
      <c r="X137" s="53"/>
      <c r="Y137" s="53"/>
      <c r="Z137" s="53"/>
      <c r="AA137" s="53">
        <f>AA138+AA139</f>
        <v>0</v>
      </c>
      <c r="AB137" s="53">
        <f>AB138+AB139</f>
        <v>0</v>
      </c>
      <c r="AC137" s="53">
        <f t="shared" si="179"/>
        <v>0</v>
      </c>
      <c r="AD137" s="110">
        <f t="shared" si="180"/>
        <v>0</v>
      </c>
      <c r="AE137" s="53">
        <f>AE138+AE139</f>
        <v>0</v>
      </c>
      <c r="AF137" s="53">
        <f>AF138+AF139</f>
        <v>0</v>
      </c>
      <c r="AG137" s="53"/>
      <c r="AH137" s="53"/>
      <c r="AI137" s="53"/>
      <c r="AJ137" s="53">
        <f>AJ138+AJ139</f>
        <v>0</v>
      </c>
      <c r="AK137" s="53">
        <f>AK138+AK139</f>
        <v>0</v>
      </c>
      <c r="AL137" s="53">
        <f t="shared" si="181"/>
        <v>0</v>
      </c>
      <c r="AM137" s="110">
        <f t="shared" si="182"/>
        <v>0</v>
      </c>
      <c r="AN137" s="53">
        <f>AN138+AN139</f>
        <v>0</v>
      </c>
      <c r="AO137" s="53">
        <f>AO138+AO139</f>
        <v>0</v>
      </c>
      <c r="AP137" s="53"/>
      <c r="AQ137" s="53"/>
      <c r="AR137" s="53"/>
      <c r="AS137" s="53">
        <f>AS138+AS139</f>
        <v>0</v>
      </c>
      <c r="AT137" s="53">
        <f>AT138+AT139</f>
        <v>0</v>
      </c>
      <c r="AU137" s="53">
        <f t="shared" si="183"/>
        <v>0</v>
      </c>
      <c r="AV137" s="110">
        <f t="shared" si="184"/>
        <v>0</v>
      </c>
      <c r="AW137" s="53">
        <f>AW138+AW139</f>
        <v>0</v>
      </c>
      <c r="AX137" s="53">
        <f>AX138+AX139</f>
        <v>0</v>
      </c>
      <c r="AY137" s="53"/>
      <c r="AZ137" s="53"/>
      <c r="BA137" s="53"/>
      <c r="BB137" s="53">
        <f>BB138+BB139</f>
        <v>0</v>
      </c>
      <c r="BC137" s="53">
        <f>BC138+BC139</f>
        <v>0</v>
      </c>
      <c r="BD137" s="53">
        <f t="shared" si="185"/>
        <v>0</v>
      </c>
      <c r="BE137" s="110">
        <f t="shared" si="186"/>
        <v>0</v>
      </c>
      <c r="BF137" s="53">
        <f>BF138+BF139</f>
        <v>0</v>
      </c>
      <c r="BG137" s="53"/>
      <c r="BH137" s="53">
        <f>BH138+BH139</f>
        <v>0</v>
      </c>
      <c r="BI137" s="53"/>
      <c r="BJ137" s="53"/>
      <c r="BK137" s="53">
        <f>BK138+BK139</f>
        <v>0</v>
      </c>
      <c r="BL137" s="53">
        <f>BL138+BL139</f>
        <v>0</v>
      </c>
      <c r="BM137" s="53">
        <f t="shared" si="187"/>
        <v>0</v>
      </c>
      <c r="BN137" s="110">
        <f t="shared" si="188"/>
        <v>0</v>
      </c>
      <c r="BO137" s="53">
        <f>BO138+BO139</f>
        <v>0</v>
      </c>
      <c r="BP137" s="53">
        <f>BP138+BP139</f>
        <v>0</v>
      </c>
      <c r="BQ137" s="53"/>
      <c r="BR137" s="53"/>
      <c r="BS137" s="53" t="e">
        <f>BS138+BS139</f>
        <v>#REF!</v>
      </c>
      <c r="BT137" s="85" t="e">
        <f>BT138+BT139</f>
        <v>#REF!</v>
      </c>
      <c r="BU137" s="53" t="e">
        <f>BU138+BU139</f>
        <v>#REF!</v>
      </c>
      <c r="BV137" s="53" t="e">
        <f t="shared" si="189"/>
        <v>#REF!</v>
      </c>
      <c r="BW137" s="118" t="e">
        <f t="shared" si="190"/>
        <v>#REF!</v>
      </c>
    </row>
    <row r="138" spans="1:75" ht="15.75" hidden="1">
      <c r="A138" s="99" t="s">
        <v>177</v>
      </c>
      <c r="B138" s="35" t="s">
        <v>40</v>
      </c>
      <c r="C138" s="10" t="s">
        <v>170</v>
      </c>
      <c r="D138" s="17"/>
      <c r="E138" s="17"/>
      <c r="F138" s="17"/>
      <c r="G138" s="17"/>
      <c r="H138" s="17"/>
      <c r="I138" s="17"/>
      <c r="J138" s="17"/>
      <c r="K138" s="53">
        <f t="shared" si="133"/>
        <v>0</v>
      </c>
      <c r="L138" s="110">
        <f t="shared" si="191"/>
        <v>0</v>
      </c>
      <c r="M138" s="52"/>
      <c r="N138" s="17"/>
      <c r="O138" s="17"/>
      <c r="P138" s="17"/>
      <c r="Q138" s="17"/>
      <c r="R138" s="17"/>
      <c r="S138" s="17"/>
      <c r="T138" s="53">
        <f t="shared" si="177"/>
        <v>0</v>
      </c>
      <c r="U138" s="110">
        <f t="shared" si="178"/>
        <v>0</v>
      </c>
      <c r="V138" s="17"/>
      <c r="W138" s="17"/>
      <c r="X138" s="17"/>
      <c r="Y138" s="17"/>
      <c r="Z138" s="17"/>
      <c r="AA138" s="17"/>
      <c r="AB138" s="17"/>
      <c r="AC138" s="53">
        <f t="shared" si="179"/>
        <v>0</v>
      </c>
      <c r="AD138" s="110">
        <f t="shared" si="180"/>
        <v>0</v>
      </c>
      <c r="AE138" s="17"/>
      <c r="AF138" s="17"/>
      <c r="AG138" s="17"/>
      <c r="AH138" s="17"/>
      <c r="AI138" s="17"/>
      <c r="AJ138" s="17"/>
      <c r="AK138" s="17"/>
      <c r="AL138" s="53">
        <f t="shared" si="181"/>
        <v>0</v>
      </c>
      <c r="AM138" s="110">
        <f t="shared" si="182"/>
        <v>0</v>
      </c>
      <c r="AN138" s="17"/>
      <c r="AO138" s="17"/>
      <c r="AP138" s="17"/>
      <c r="AQ138" s="17"/>
      <c r="AR138" s="17"/>
      <c r="AS138" s="17"/>
      <c r="AT138" s="17"/>
      <c r="AU138" s="53">
        <f t="shared" si="183"/>
        <v>0</v>
      </c>
      <c r="AV138" s="110">
        <f t="shared" si="184"/>
        <v>0</v>
      </c>
      <c r="AW138" s="17"/>
      <c r="AX138" s="17"/>
      <c r="AY138" s="17"/>
      <c r="AZ138" s="17"/>
      <c r="BA138" s="17"/>
      <c r="BB138" s="17"/>
      <c r="BC138" s="17"/>
      <c r="BD138" s="53">
        <f t="shared" si="185"/>
        <v>0</v>
      </c>
      <c r="BE138" s="110">
        <f t="shared" si="186"/>
        <v>0</v>
      </c>
      <c r="BF138" s="17"/>
      <c r="BG138" s="17"/>
      <c r="BH138" s="17"/>
      <c r="BI138" s="17"/>
      <c r="BJ138" s="17"/>
      <c r="BK138" s="17"/>
      <c r="BL138" s="17"/>
      <c r="BM138" s="53">
        <f t="shared" si="187"/>
        <v>0</v>
      </c>
      <c r="BN138" s="110">
        <f t="shared" si="188"/>
        <v>0</v>
      </c>
      <c r="BO138" s="17"/>
      <c r="BP138" s="17"/>
      <c r="BQ138" s="17"/>
      <c r="BR138" s="17"/>
      <c r="BS138" s="51" t="e">
        <f>J138+IF(#REF!&gt;=2,S138,0)+IF(#REF!&gt;=3,AB138,0)+IF(#REF!&gt;=4,AK138,0)+IF(#REF!&gt;=5,AT138,0)+IF(#REF!&gt;=6,BC138,0)+IF(#REF!&gt;=7,BL138,0)+IF(#REF!&gt;=8,#REF!,0)+IF(#REF!&gt;=9,#REF!,0)+IF(#REF!&gt;=10,#REF!,0)+IF(#REF!&gt;=11,#REF!,0)+IF(#REF!&gt;=12,#REF!,0)</f>
        <v>#REF!</v>
      </c>
      <c r="BT138" s="85" t="e">
        <f>I138+R138+AA138+AJ138+AS138+BB138+BK138+#REF!+#REF!+#REF!+#REF!+#REF!</f>
        <v>#REF!</v>
      </c>
      <c r="BU138" s="107" t="e">
        <f>IF(#REF!&gt;=1,J138,I138)+IF(#REF!&gt;=2,S138,R138)+IF(#REF!&gt;=3,AB138,AA138)+IF(#REF!&gt;=4,AK138,AJ138)+IF(#REF!&gt;=5,AT138,AS138)+IF(#REF!&gt;=6,BC138,BB138)+IF(#REF!&gt;=7,BL138,BK138)+IF(#REF!&gt;=8,#REF!,#REF!)+IF(#REF!&gt;=9,#REF!,#REF!)+IF(#REF!&gt;=10,#REF!,#REF!)+IF(#REF!&gt;=11,#REF!,#REF!)+IF(#REF!&gt;=12,#REF!,#REF!)</f>
        <v>#REF!</v>
      </c>
      <c r="BV138" s="53" t="e">
        <f t="shared" si="189"/>
        <v>#REF!</v>
      </c>
      <c r="BW138" s="118" t="e">
        <f t="shared" si="190"/>
        <v>#REF!</v>
      </c>
    </row>
    <row r="139" spans="1:75" ht="15.75" hidden="1">
      <c r="A139" s="99" t="s">
        <v>178</v>
      </c>
      <c r="B139" s="35" t="s">
        <v>42</v>
      </c>
      <c r="C139" s="10" t="s">
        <v>170</v>
      </c>
      <c r="D139" s="17"/>
      <c r="E139" s="17"/>
      <c r="F139" s="17"/>
      <c r="G139" s="17"/>
      <c r="H139" s="17"/>
      <c r="I139" s="17"/>
      <c r="J139" s="17"/>
      <c r="K139" s="53">
        <f t="shared" si="133"/>
        <v>0</v>
      </c>
      <c r="L139" s="110">
        <f t="shared" si="191"/>
        <v>0</v>
      </c>
      <c r="M139" s="53"/>
      <c r="N139" s="17"/>
      <c r="O139" s="17"/>
      <c r="P139" s="17"/>
      <c r="Q139" s="17"/>
      <c r="R139" s="17"/>
      <c r="S139" s="17"/>
      <c r="T139" s="53">
        <f t="shared" si="177"/>
        <v>0</v>
      </c>
      <c r="U139" s="110">
        <f t="shared" si="178"/>
        <v>0</v>
      </c>
      <c r="V139" s="17"/>
      <c r="W139" s="17"/>
      <c r="X139" s="17"/>
      <c r="Y139" s="17"/>
      <c r="Z139" s="17"/>
      <c r="AA139" s="17"/>
      <c r="AB139" s="17"/>
      <c r="AC139" s="53">
        <f t="shared" si="179"/>
        <v>0</v>
      </c>
      <c r="AD139" s="110">
        <f t="shared" si="180"/>
        <v>0</v>
      </c>
      <c r="AE139" s="17"/>
      <c r="AF139" s="17"/>
      <c r="AG139" s="17"/>
      <c r="AH139" s="17"/>
      <c r="AI139" s="17"/>
      <c r="AJ139" s="17"/>
      <c r="AK139" s="17"/>
      <c r="AL139" s="53">
        <f t="shared" si="181"/>
        <v>0</v>
      </c>
      <c r="AM139" s="110">
        <f t="shared" si="182"/>
        <v>0</v>
      </c>
      <c r="AN139" s="17"/>
      <c r="AO139" s="17"/>
      <c r="AP139" s="17"/>
      <c r="AQ139" s="17"/>
      <c r="AR139" s="17"/>
      <c r="AS139" s="17"/>
      <c r="AT139" s="17"/>
      <c r="AU139" s="53">
        <f t="shared" si="183"/>
        <v>0</v>
      </c>
      <c r="AV139" s="110">
        <f t="shared" si="184"/>
        <v>0</v>
      </c>
      <c r="AW139" s="17"/>
      <c r="AX139" s="17"/>
      <c r="AY139" s="17"/>
      <c r="AZ139" s="17"/>
      <c r="BA139" s="17"/>
      <c r="BB139" s="17"/>
      <c r="BC139" s="17"/>
      <c r="BD139" s="53">
        <f t="shared" si="185"/>
        <v>0</v>
      </c>
      <c r="BE139" s="110">
        <f t="shared" si="186"/>
        <v>0</v>
      </c>
      <c r="BF139" s="17"/>
      <c r="BG139" s="17"/>
      <c r="BH139" s="17"/>
      <c r="BI139" s="17"/>
      <c r="BJ139" s="17"/>
      <c r="BK139" s="17"/>
      <c r="BL139" s="17"/>
      <c r="BM139" s="53">
        <f t="shared" si="187"/>
        <v>0</v>
      </c>
      <c r="BN139" s="110">
        <f t="shared" si="188"/>
        <v>0</v>
      </c>
      <c r="BO139" s="17"/>
      <c r="BP139" s="17"/>
      <c r="BQ139" s="17"/>
      <c r="BR139" s="17"/>
      <c r="BS139" s="51" t="e">
        <f>J139+IF(#REF!&gt;=2,S139,0)+IF(#REF!&gt;=3,AB139,0)+IF(#REF!&gt;=4,AK139,0)+IF(#REF!&gt;=5,AT139,0)+IF(#REF!&gt;=6,BC139,0)+IF(#REF!&gt;=7,BL139,0)+IF(#REF!&gt;=8,#REF!,0)+IF(#REF!&gt;=9,#REF!,0)+IF(#REF!&gt;=10,#REF!,0)+IF(#REF!&gt;=11,#REF!,0)+IF(#REF!&gt;=12,#REF!,0)</f>
        <v>#REF!</v>
      </c>
      <c r="BT139" s="85" t="e">
        <f>I139+R139+AA139+AJ139+AS139+BB139+BK139+#REF!+#REF!+#REF!+#REF!+#REF!</f>
        <v>#REF!</v>
      </c>
      <c r="BU139" s="107" t="e">
        <f>IF(#REF!&gt;=1,J139,I139)+IF(#REF!&gt;=2,S139,R139)+IF(#REF!&gt;=3,AB139,AA139)+IF(#REF!&gt;=4,AK139,AJ139)+IF(#REF!&gt;=5,AT139,AS139)+IF(#REF!&gt;=6,BC139,BB139)+IF(#REF!&gt;=7,BL139,BK139)+IF(#REF!&gt;=8,#REF!,#REF!)+IF(#REF!&gt;=9,#REF!,#REF!)+IF(#REF!&gt;=10,#REF!,#REF!)+IF(#REF!&gt;=11,#REF!,#REF!)+IF(#REF!&gt;=12,#REF!,#REF!)</f>
        <v>#REF!</v>
      </c>
      <c r="BV139" s="53" t="e">
        <f t="shared" si="189"/>
        <v>#REF!</v>
      </c>
      <c r="BW139" s="118" t="e">
        <f t="shared" si="190"/>
        <v>#REF!</v>
      </c>
    </row>
    <row r="140" spans="1:75" ht="31.5" hidden="1">
      <c r="A140" s="99" t="s">
        <v>179</v>
      </c>
      <c r="B140" s="30" t="s">
        <v>44</v>
      </c>
      <c r="C140" s="10" t="s">
        <v>170</v>
      </c>
      <c r="D140" s="17"/>
      <c r="E140" s="17"/>
      <c r="F140" s="17"/>
      <c r="G140" s="17"/>
      <c r="H140" s="17"/>
      <c r="I140" s="17"/>
      <c r="J140" s="17"/>
      <c r="K140" s="53" t="s">
        <v>253</v>
      </c>
      <c r="L140" s="53" t="s">
        <v>253</v>
      </c>
      <c r="M140" s="17"/>
      <c r="N140" s="17"/>
      <c r="O140" s="17"/>
      <c r="P140" s="17"/>
      <c r="Q140" s="17"/>
      <c r="R140" s="17"/>
      <c r="S140" s="17"/>
      <c r="T140" s="53" t="s">
        <v>253</v>
      </c>
      <c r="U140" s="53" t="s">
        <v>253</v>
      </c>
      <c r="V140" s="17"/>
      <c r="W140" s="17"/>
      <c r="X140" s="17"/>
      <c r="Y140" s="17"/>
      <c r="Z140" s="17"/>
      <c r="AA140" s="17"/>
      <c r="AB140" s="17"/>
      <c r="AC140" s="53" t="s">
        <v>253</v>
      </c>
      <c r="AD140" s="53" t="s">
        <v>253</v>
      </c>
      <c r="AE140" s="17"/>
      <c r="AF140" s="17"/>
      <c r="AG140" s="17"/>
      <c r="AH140" s="17"/>
      <c r="AI140" s="17"/>
      <c r="AJ140" s="17"/>
      <c r="AK140" s="17"/>
      <c r="AL140" s="53" t="s">
        <v>253</v>
      </c>
      <c r="AM140" s="53" t="s">
        <v>253</v>
      </c>
      <c r="AN140" s="17"/>
      <c r="AO140" s="17"/>
      <c r="AP140" s="17"/>
      <c r="AQ140" s="17"/>
      <c r="AR140" s="17"/>
      <c r="AS140" s="17"/>
      <c r="AT140" s="17"/>
      <c r="AU140" s="53" t="s">
        <v>253</v>
      </c>
      <c r="AV140" s="53" t="s">
        <v>253</v>
      </c>
      <c r="AW140" s="17"/>
      <c r="AX140" s="17"/>
      <c r="AY140" s="17"/>
      <c r="AZ140" s="17"/>
      <c r="BA140" s="17"/>
      <c r="BB140" s="17"/>
      <c r="BC140" s="17"/>
      <c r="BD140" s="53" t="s">
        <v>253</v>
      </c>
      <c r="BE140" s="53" t="s">
        <v>253</v>
      </c>
      <c r="BF140" s="17"/>
      <c r="BG140" s="17"/>
      <c r="BH140" s="17"/>
      <c r="BI140" s="17"/>
      <c r="BJ140" s="17"/>
      <c r="BK140" s="17"/>
      <c r="BL140" s="17"/>
      <c r="BM140" s="53" t="s">
        <v>253</v>
      </c>
      <c r="BN140" s="53" t="s">
        <v>253</v>
      </c>
      <c r="BO140" s="17"/>
      <c r="BP140" s="17"/>
      <c r="BQ140" s="17"/>
      <c r="BR140" s="17"/>
      <c r="BS140" s="51" t="e">
        <f>J140+IF(#REF!&gt;=2,S140,0)+IF(#REF!&gt;=3,AB140,0)+IF(#REF!&gt;=4,AK140,0)+IF(#REF!&gt;=5,AT140,0)+IF(#REF!&gt;=6,BC140,0)+IF(#REF!&gt;=7,BL140,0)+IF(#REF!&gt;=8,#REF!,0)+IF(#REF!&gt;=9,#REF!,0)+IF(#REF!&gt;=10,#REF!,0)+IF(#REF!&gt;=11,#REF!,0)+IF(#REF!&gt;=12,#REF!,0)</f>
        <v>#REF!</v>
      </c>
      <c r="BT140" s="85" t="e">
        <f>I140+R140+AA140+AJ140+AS140+BB140+BK140+#REF!+#REF!+#REF!+#REF!+#REF!</f>
        <v>#REF!</v>
      </c>
      <c r="BU140" s="107" t="e">
        <f>IF(#REF!&gt;=1,J140,I140)+IF(#REF!&gt;=2,S140,R140)+IF(#REF!&gt;=3,AB140,AA140)+IF(#REF!&gt;=4,AK140,AJ140)+IF(#REF!&gt;=5,AT140,AS140)+IF(#REF!&gt;=6,BC140,BB140)+IF(#REF!&gt;=7,BL140,BK140)+IF(#REF!&gt;=8,#REF!,#REF!)+IF(#REF!&gt;=9,#REF!,#REF!)+IF(#REF!&gt;=10,#REF!,#REF!)+IF(#REF!&gt;=11,#REF!,#REF!)+IF(#REF!&gt;=12,#REF!,#REF!)</f>
        <v>#REF!</v>
      </c>
      <c r="BV140" s="53" t="s">
        <v>253</v>
      </c>
      <c r="BW140" s="84" t="s">
        <v>253</v>
      </c>
    </row>
    <row r="141" spans="1:75" ht="15.75" hidden="1">
      <c r="A141" s="99" t="s">
        <v>180</v>
      </c>
      <c r="B141" s="40" t="s">
        <v>181</v>
      </c>
      <c r="C141" s="41" t="s">
        <v>182</v>
      </c>
      <c r="D141" s="58">
        <f>IF(D137=0,0,D125/D137/1000)</f>
        <v>0</v>
      </c>
      <c r="E141" s="58">
        <f>IF(E137=0,0,E125/E137/1000)</f>
        <v>0</v>
      </c>
      <c r="F141" s="58"/>
      <c r="G141" s="58"/>
      <c r="H141" s="58"/>
      <c r="I141" s="58">
        <f>IF(I137=0,0,I125/I137/1000)</f>
        <v>0</v>
      </c>
      <c r="J141" s="58">
        <f>IF(J137=0,0,J125/J137/1000)</f>
        <v>0</v>
      </c>
      <c r="K141" s="53" t="s">
        <v>253</v>
      </c>
      <c r="L141" s="53" t="s">
        <v>253</v>
      </c>
      <c r="M141" s="17">
        <f>IF(M137=0,0,M125/M137/1000)</f>
        <v>0</v>
      </c>
      <c r="N141" s="58">
        <f>IF(N137=0,0,N125/N137/1000)</f>
        <v>0</v>
      </c>
      <c r="O141" s="58"/>
      <c r="P141" s="58"/>
      <c r="Q141" s="58"/>
      <c r="R141" s="58">
        <f>IF(R137=0,0,R125/R137/1000)</f>
        <v>0</v>
      </c>
      <c r="S141" s="58">
        <f>IF(S137=0,0,S125/S137/1000)</f>
        <v>0</v>
      </c>
      <c r="T141" s="53" t="s">
        <v>253</v>
      </c>
      <c r="U141" s="53" t="s">
        <v>253</v>
      </c>
      <c r="V141" s="58">
        <f>IF(V137=0,0,V125/V137/1000)</f>
        <v>0</v>
      </c>
      <c r="W141" s="58">
        <f>IF(W137=0,0,W125/W137/1000)</f>
        <v>0</v>
      </c>
      <c r="X141" s="58"/>
      <c r="Y141" s="58"/>
      <c r="Z141" s="58"/>
      <c r="AA141" s="58">
        <f>IF(AA137=0,0,AA125/AA137/1000)</f>
        <v>0</v>
      </c>
      <c r="AB141" s="58">
        <f>IF(AB137=0,0,AB125/AB137/1000)</f>
        <v>0</v>
      </c>
      <c r="AC141" s="53" t="s">
        <v>253</v>
      </c>
      <c r="AD141" s="53" t="s">
        <v>253</v>
      </c>
      <c r="AE141" s="58">
        <f>IF(AE137=0,0,AE125/AE137/1000)</f>
        <v>0</v>
      </c>
      <c r="AF141" s="58">
        <f>IF(AF137=0,0,AF125/AF137/1000)</f>
        <v>0</v>
      </c>
      <c r="AG141" s="58"/>
      <c r="AH141" s="58"/>
      <c r="AI141" s="58"/>
      <c r="AJ141" s="58">
        <f>IF(AJ137=0,0,AJ125/AJ137/1000)</f>
        <v>0</v>
      </c>
      <c r="AK141" s="58">
        <f>IF(AK137=0,0,AK125/AK137/1000)</f>
        <v>0</v>
      </c>
      <c r="AL141" s="53" t="s">
        <v>253</v>
      </c>
      <c r="AM141" s="53" t="s">
        <v>253</v>
      </c>
      <c r="AN141" s="58">
        <f>IF(AN137=0,0,AN125/AN137/1000)</f>
        <v>0</v>
      </c>
      <c r="AO141" s="58">
        <f>IF(AO137=0,0,AO125/AO137/1000)</f>
        <v>0</v>
      </c>
      <c r="AP141" s="58"/>
      <c r="AQ141" s="58"/>
      <c r="AR141" s="58"/>
      <c r="AS141" s="58">
        <f>IF(AS137=0,0,AS125/AS137/1000)</f>
        <v>0</v>
      </c>
      <c r="AT141" s="58">
        <f>IF(AT137=0,0,AT125/AT137/1000)</f>
        <v>0</v>
      </c>
      <c r="AU141" s="53" t="s">
        <v>253</v>
      </c>
      <c r="AV141" s="53" t="s">
        <v>253</v>
      </c>
      <c r="AW141" s="58">
        <f>IF(AW137=0,0,AW125/AW137/1000)</f>
        <v>0</v>
      </c>
      <c r="AX141" s="58">
        <f>IF(AX137=0,0,AX125/AX137/1000)</f>
        <v>0</v>
      </c>
      <c r="AY141" s="58"/>
      <c r="AZ141" s="58"/>
      <c r="BA141" s="58"/>
      <c r="BB141" s="58">
        <f>IF(BB137=0,0,BB125/BB137/1000)</f>
        <v>0</v>
      </c>
      <c r="BC141" s="58">
        <f>IF(BC137=0,0,BC125/BC137/1000)</f>
        <v>0</v>
      </c>
      <c r="BD141" s="53" t="s">
        <v>253</v>
      </c>
      <c r="BE141" s="53" t="s">
        <v>253</v>
      </c>
      <c r="BF141" s="58">
        <f>IF(BF137=0,0,BF125/BF137/1000)</f>
        <v>0</v>
      </c>
      <c r="BG141" s="58"/>
      <c r="BH141" s="58">
        <f>IF(BH137=0,0,BH125/BH137/1000)</f>
        <v>0</v>
      </c>
      <c r="BI141" s="58"/>
      <c r="BJ141" s="58"/>
      <c r="BK141" s="58">
        <f>IF(BK137=0,0,BK125/BK137/1000)</f>
        <v>0</v>
      </c>
      <c r="BL141" s="58">
        <f>IF(BL137=0,0,BL125/BL137/1000)</f>
        <v>0</v>
      </c>
      <c r="BM141" s="53" t="s">
        <v>253</v>
      </c>
      <c r="BN141" s="53" t="s">
        <v>253</v>
      </c>
      <c r="BO141" s="58">
        <f>IF(BO137=0,0,BO125/BO137/1000)</f>
        <v>0</v>
      </c>
      <c r="BP141" s="58">
        <f>IF(BP137=0,0,BP125/BP137/1000)</f>
        <v>0</v>
      </c>
      <c r="BQ141" s="58"/>
      <c r="BR141" s="58"/>
      <c r="BS141" s="58" t="e">
        <f>IF(BS137=0,0,BS125/BS137/1000)</f>
        <v>#REF!</v>
      </c>
      <c r="BT141" s="92" t="e">
        <f>IF(BT137=0,0,BT125/BT137/1000)</f>
        <v>#REF!</v>
      </c>
      <c r="BU141" s="58" t="e">
        <f>IF(BU137=0,0,BU125/BU137/1000)</f>
        <v>#REF!</v>
      </c>
      <c r="BV141" s="53" t="s">
        <v>253</v>
      </c>
      <c r="BW141" s="84" t="s">
        <v>253</v>
      </c>
    </row>
    <row r="142" spans="1:75" s="8" customFormat="1" ht="18.75" hidden="1">
      <c r="A142" s="99" t="s">
        <v>183</v>
      </c>
      <c r="B142" s="37" t="s">
        <v>184</v>
      </c>
      <c r="C142" s="6"/>
      <c r="D142" s="38"/>
      <c r="E142" s="38"/>
      <c r="F142" s="38"/>
      <c r="G142" s="38"/>
      <c r="H142" s="38"/>
      <c r="I142" s="38"/>
      <c r="J142" s="38"/>
      <c r="K142" s="38"/>
      <c r="L142" s="38"/>
      <c r="M142" s="17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90"/>
      <c r="BU142" s="38"/>
      <c r="BV142" s="38"/>
      <c r="BW142" s="91"/>
    </row>
    <row r="143" spans="1:75" ht="15.75" hidden="1">
      <c r="A143" s="99" t="s">
        <v>185</v>
      </c>
      <c r="B143" s="48" t="s">
        <v>186</v>
      </c>
      <c r="C143" s="42" t="s">
        <v>187</v>
      </c>
      <c r="D143" s="17"/>
      <c r="E143" s="17"/>
      <c r="F143" s="17"/>
      <c r="G143" s="17"/>
      <c r="H143" s="17"/>
      <c r="I143" s="17"/>
      <c r="J143" s="17"/>
      <c r="K143" s="53">
        <f t="shared" si="133"/>
        <v>0</v>
      </c>
      <c r="L143" s="110">
        <f t="shared" si="191"/>
        <v>0</v>
      </c>
      <c r="M143" s="17"/>
      <c r="N143" s="17"/>
      <c r="O143" s="17"/>
      <c r="P143" s="17"/>
      <c r="Q143" s="17"/>
      <c r="R143" s="17"/>
      <c r="S143" s="17"/>
      <c r="T143" s="53">
        <f aca="true" t="shared" si="192" ref="T143:T149">S143-R143</f>
        <v>0</v>
      </c>
      <c r="U143" s="110">
        <f>IF(R143=0,0,T143/R143)</f>
        <v>0</v>
      </c>
      <c r="V143" s="17"/>
      <c r="W143" s="17"/>
      <c r="X143" s="17"/>
      <c r="Y143" s="17"/>
      <c r="Z143" s="17"/>
      <c r="AA143" s="17"/>
      <c r="AB143" s="17"/>
      <c r="AC143" s="53">
        <f aca="true" t="shared" si="193" ref="AC143:AC149">AB143-AA143</f>
        <v>0</v>
      </c>
      <c r="AD143" s="110">
        <f>IF(AA143=0,0,AC143/AA143)</f>
        <v>0</v>
      </c>
      <c r="AE143" s="17"/>
      <c r="AF143" s="17"/>
      <c r="AG143" s="17"/>
      <c r="AH143" s="17"/>
      <c r="AI143" s="17"/>
      <c r="AJ143" s="17"/>
      <c r="AK143" s="17"/>
      <c r="AL143" s="53">
        <f aca="true" t="shared" si="194" ref="AL143:AL149">AK143-AJ143</f>
        <v>0</v>
      </c>
      <c r="AM143" s="110">
        <f>IF(AJ143=0,0,AL143/AJ143)</f>
        <v>0</v>
      </c>
      <c r="AN143" s="17"/>
      <c r="AO143" s="17"/>
      <c r="AP143" s="17"/>
      <c r="AQ143" s="17"/>
      <c r="AR143" s="17"/>
      <c r="AS143" s="17"/>
      <c r="AT143" s="17"/>
      <c r="AU143" s="53">
        <f aca="true" t="shared" si="195" ref="AU143:AU149">AT143-AS143</f>
        <v>0</v>
      </c>
      <c r="AV143" s="110">
        <f>IF(AS143=0,0,AU143/AS143)</f>
        <v>0</v>
      </c>
      <c r="AW143" s="17"/>
      <c r="AX143" s="17"/>
      <c r="AY143" s="17"/>
      <c r="AZ143" s="17"/>
      <c r="BA143" s="17"/>
      <c r="BB143" s="17"/>
      <c r="BC143" s="17"/>
      <c r="BD143" s="53">
        <f aca="true" t="shared" si="196" ref="BD143:BD149">BC143-BB143</f>
        <v>0</v>
      </c>
      <c r="BE143" s="110">
        <f>IF(BB143=0,0,BD143/BB143)</f>
        <v>0</v>
      </c>
      <c r="BF143" s="17"/>
      <c r="BG143" s="17"/>
      <c r="BH143" s="17"/>
      <c r="BI143" s="17"/>
      <c r="BJ143" s="17"/>
      <c r="BK143" s="17"/>
      <c r="BL143" s="17"/>
      <c r="BM143" s="53">
        <f aca="true" t="shared" si="197" ref="BM143:BM149">BL143-BK143</f>
        <v>0</v>
      </c>
      <c r="BN143" s="110">
        <f>IF(BK143=0,0,BM143/BK143)</f>
        <v>0</v>
      </c>
      <c r="BO143" s="17"/>
      <c r="BP143" s="17"/>
      <c r="BQ143" s="17"/>
      <c r="BR143" s="17"/>
      <c r="BS143" s="51" t="e">
        <f>J143+IF(#REF!&gt;=2,S143,0)+IF(#REF!&gt;=3,AB143,0)+IF(#REF!&gt;=4,AK143,0)+IF(#REF!&gt;=5,AT143,0)+IF(#REF!&gt;=6,BC143,0)+IF(#REF!&gt;=7,BL143,0)+IF(#REF!&gt;=8,#REF!,0)+IF(#REF!&gt;=9,#REF!,0)+IF(#REF!&gt;=10,#REF!,0)+IF(#REF!&gt;=11,#REF!,0)+IF(#REF!&gt;=12,#REF!,0)</f>
        <v>#REF!</v>
      </c>
      <c r="BT143" s="85" t="e">
        <f>I143+R143+AA143+AJ143+AS143+BB143+BK143+#REF!+#REF!+#REF!+#REF!+#REF!</f>
        <v>#REF!</v>
      </c>
      <c r="BU143" s="107" t="e">
        <f>IF(#REF!&gt;=1,J143,I143)+IF(#REF!&gt;=2,S143,R143)+IF(#REF!&gt;=3,AB143,AA143)+IF(#REF!&gt;=4,AK143,AJ143)+IF(#REF!&gt;=5,AT143,AS143)+IF(#REF!&gt;=6,BC143,BB143)+IF(#REF!&gt;=7,BL143,BK143)+IF(#REF!&gt;=8,#REF!,#REF!)+IF(#REF!&gt;=9,#REF!,#REF!)+IF(#REF!&gt;=10,#REF!,#REF!)+IF(#REF!&gt;=11,#REF!,#REF!)+IF(#REF!&gt;=12,#REF!,#REF!)</f>
        <v>#REF!</v>
      </c>
      <c r="BV143" s="53" t="e">
        <f aca="true" t="shared" si="198" ref="BV143:BV149">BU143-BT143</f>
        <v>#REF!</v>
      </c>
      <c r="BW143" s="118" t="e">
        <f>IF(BT143=0,0,BV143/BT143)</f>
        <v>#REF!</v>
      </c>
    </row>
    <row r="144" spans="1:75" ht="15.75" hidden="1">
      <c r="A144" s="99" t="s">
        <v>188</v>
      </c>
      <c r="B144" s="48" t="s">
        <v>189</v>
      </c>
      <c r="C144" s="42" t="s">
        <v>187</v>
      </c>
      <c r="D144" s="17"/>
      <c r="E144" s="17"/>
      <c r="F144" s="17"/>
      <c r="G144" s="17"/>
      <c r="H144" s="17"/>
      <c r="I144" s="17"/>
      <c r="J144" s="17"/>
      <c r="K144" s="53">
        <f aca="true" t="shared" si="199" ref="K144:K185">J144-I144</f>
        <v>0</v>
      </c>
      <c r="L144" s="110">
        <f t="shared" si="191"/>
        <v>0</v>
      </c>
      <c r="M144" s="17"/>
      <c r="N144" s="17"/>
      <c r="O144" s="17"/>
      <c r="P144" s="17"/>
      <c r="Q144" s="17"/>
      <c r="R144" s="17"/>
      <c r="S144" s="17"/>
      <c r="T144" s="53">
        <f t="shared" si="192"/>
        <v>0</v>
      </c>
      <c r="U144" s="110">
        <f>IF(R144=0,0,T144/R144)</f>
        <v>0</v>
      </c>
      <c r="V144" s="17"/>
      <c r="W144" s="17"/>
      <c r="X144" s="17"/>
      <c r="Y144" s="17"/>
      <c r="Z144" s="17"/>
      <c r="AA144" s="17"/>
      <c r="AB144" s="17"/>
      <c r="AC144" s="53">
        <f t="shared" si="193"/>
        <v>0</v>
      </c>
      <c r="AD144" s="110">
        <f>IF(AA144=0,0,AC144/AA144)</f>
        <v>0</v>
      </c>
      <c r="AE144" s="17"/>
      <c r="AF144" s="17"/>
      <c r="AG144" s="17"/>
      <c r="AH144" s="17"/>
      <c r="AI144" s="17"/>
      <c r="AJ144" s="17"/>
      <c r="AK144" s="17"/>
      <c r="AL144" s="53">
        <f t="shared" si="194"/>
        <v>0</v>
      </c>
      <c r="AM144" s="110">
        <f>IF(AJ144=0,0,AL144/AJ144)</f>
        <v>0</v>
      </c>
      <c r="AN144" s="17"/>
      <c r="AO144" s="17"/>
      <c r="AP144" s="17"/>
      <c r="AQ144" s="17"/>
      <c r="AR144" s="17"/>
      <c r="AS144" s="17"/>
      <c r="AT144" s="17"/>
      <c r="AU144" s="53">
        <f t="shared" si="195"/>
        <v>0</v>
      </c>
      <c r="AV144" s="110">
        <f>IF(AS144=0,0,AU144/AS144)</f>
        <v>0</v>
      </c>
      <c r="AW144" s="17"/>
      <c r="AX144" s="17"/>
      <c r="AY144" s="17"/>
      <c r="AZ144" s="17"/>
      <c r="BA144" s="17"/>
      <c r="BB144" s="17"/>
      <c r="BC144" s="17"/>
      <c r="BD144" s="53">
        <f t="shared" si="196"/>
        <v>0</v>
      </c>
      <c r="BE144" s="110">
        <f>IF(BB144=0,0,BD144/BB144)</f>
        <v>0</v>
      </c>
      <c r="BF144" s="17"/>
      <c r="BG144" s="17"/>
      <c r="BH144" s="17"/>
      <c r="BI144" s="17"/>
      <c r="BJ144" s="17"/>
      <c r="BK144" s="17"/>
      <c r="BL144" s="17"/>
      <c r="BM144" s="53">
        <f t="shared" si="197"/>
        <v>0</v>
      </c>
      <c r="BN144" s="110">
        <f>IF(BK144=0,0,BM144/BK144)</f>
        <v>0</v>
      </c>
      <c r="BO144" s="17"/>
      <c r="BP144" s="17"/>
      <c r="BQ144" s="17"/>
      <c r="BR144" s="17"/>
      <c r="BS144" s="51" t="e">
        <f>J144+IF(#REF!&gt;=2,S144,0)+IF(#REF!&gt;=3,AB144,0)+IF(#REF!&gt;=4,AK144,0)+IF(#REF!&gt;=5,AT144,0)+IF(#REF!&gt;=6,BC144,0)+IF(#REF!&gt;=7,BL144,0)+IF(#REF!&gt;=8,#REF!,0)+IF(#REF!&gt;=9,#REF!,0)+IF(#REF!&gt;=10,#REF!,0)+IF(#REF!&gt;=11,#REF!,0)+IF(#REF!&gt;=12,#REF!,0)</f>
        <v>#REF!</v>
      </c>
      <c r="BT144" s="85" t="e">
        <f>I144+R144+AA144+AJ144+AS144+BB144+BK144+#REF!+#REF!+#REF!+#REF!+#REF!</f>
        <v>#REF!</v>
      </c>
      <c r="BU144" s="107" t="e">
        <f>IF(#REF!&gt;=1,J144,I144)+IF(#REF!&gt;=2,S144,R144)+IF(#REF!&gt;=3,AB144,AA144)+IF(#REF!&gt;=4,AK144,AJ144)+IF(#REF!&gt;=5,AT144,AS144)+IF(#REF!&gt;=6,BC144,BB144)+IF(#REF!&gt;=7,BL144,BK144)+IF(#REF!&gt;=8,#REF!,#REF!)+IF(#REF!&gt;=9,#REF!,#REF!)+IF(#REF!&gt;=10,#REF!,#REF!)+IF(#REF!&gt;=11,#REF!,#REF!)+IF(#REF!&gt;=12,#REF!,#REF!)</f>
        <v>#REF!</v>
      </c>
      <c r="BV144" s="53" t="e">
        <f t="shared" si="198"/>
        <v>#REF!</v>
      </c>
      <c r="BW144" s="118" t="e">
        <f>IF(BT144=0,0,BV144/BT144)</f>
        <v>#REF!</v>
      </c>
    </row>
    <row r="145" spans="1:75" ht="15.75" hidden="1">
      <c r="A145" s="99" t="s">
        <v>190</v>
      </c>
      <c r="B145" s="48" t="s">
        <v>191</v>
      </c>
      <c r="C145" s="42" t="s">
        <v>187</v>
      </c>
      <c r="D145" s="56">
        <f>D143+D144</f>
        <v>0</v>
      </c>
      <c r="E145" s="56">
        <f>E143+E144</f>
        <v>0</v>
      </c>
      <c r="F145" s="56"/>
      <c r="G145" s="56"/>
      <c r="H145" s="56"/>
      <c r="I145" s="56">
        <f>I143+I144</f>
        <v>0</v>
      </c>
      <c r="J145" s="56">
        <f>J143+J144</f>
        <v>0</v>
      </c>
      <c r="K145" s="53">
        <f t="shared" si="199"/>
        <v>0</v>
      </c>
      <c r="L145" s="110">
        <f t="shared" si="191"/>
        <v>0</v>
      </c>
      <c r="M145" s="53">
        <f>M143+M144</f>
        <v>0</v>
      </c>
      <c r="N145" s="56">
        <f>N143+N144</f>
        <v>0</v>
      </c>
      <c r="O145" s="56"/>
      <c r="P145" s="56"/>
      <c r="Q145" s="56"/>
      <c r="R145" s="56">
        <f>R143+R144</f>
        <v>0</v>
      </c>
      <c r="S145" s="56">
        <f>S143+S144</f>
        <v>0</v>
      </c>
      <c r="T145" s="53">
        <f t="shared" si="192"/>
        <v>0</v>
      </c>
      <c r="U145" s="110">
        <f>IF(R145=0,0,T145/R145)</f>
        <v>0</v>
      </c>
      <c r="V145" s="56">
        <f>V143+V144</f>
        <v>0</v>
      </c>
      <c r="W145" s="56">
        <f>W143+W144</f>
        <v>0</v>
      </c>
      <c r="X145" s="56"/>
      <c r="Y145" s="56"/>
      <c r="Z145" s="56"/>
      <c r="AA145" s="56">
        <f>AA143+AA144</f>
        <v>0</v>
      </c>
      <c r="AB145" s="56">
        <f>AB143+AB144</f>
        <v>0</v>
      </c>
      <c r="AC145" s="53">
        <f t="shared" si="193"/>
        <v>0</v>
      </c>
      <c r="AD145" s="110">
        <f>IF(AA145=0,0,AC145/AA145)</f>
        <v>0</v>
      </c>
      <c r="AE145" s="56">
        <f>AE143+AE144</f>
        <v>0</v>
      </c>
      <c r="AF145" s="56">
        <f>AF143+AF144</f>
        <v>0</v>
      </c>
      <c r="AG145" s="56"/>
      <c r="AH145" s="56"/>
      <c r="AI145" s="56"/>
      <c r="AJ145" s="56">
        <f>AJ143+AJ144</f>
        <v>0</v>
      </c>
      <c r="AK145" s="56">
        <f>AK143+AK144</f>
        <v>0</v>
      </c>
      <c r="AL145" s="53">
        <f t="shared" si="194"/>
        <v>0</v>
      </c>
      <c r="AM145" s="110">
        <f>IF(AJ145=0,0,AL145/AJ145)</f>
        <v>0</v>
      </c>
      <c r="AN145" s="56">
        <f>AN143+AN144</f>
        <v>0</v>
      </c>
      <c r="AO145" s="56">
        <f>AO143+AO144</f>
        <v>0</v>
      </c>
      <c r="AP145" s="56"/>
      <c r="AQ145" s="56"/>
      <c r="AR145" s="56"/>
      <c r="AS145" s="56">
        <f>AS143+AS144</f>
        <v>0</v>
      </c>
      <c r="AT145" s="56">
        <f>AT143+AT144</f>
        <v>0</v>
      </c>
      <c r="AU145" s="53">
        <f t="shared" si="195"/>
        <v>0</v>
      </c>
      <c r="AV145" s="110">
        <f>IF(AS145=0,0,AU145/AS145)</f>
        <v>0</v>
      </c>
      <c r="AW145" s="56">
        <f>AW143+AW144</f>
        <v>0</v>
      </c>
      <c r="AX145" s="56">
        <f>AX143+AX144</f>
        <v>0</v>
      </c>
      <c r="AY145" s="56"/>
      <c r="AZ145" s="56"/>
      <c r="BA145" s="56"/>
      <c r="BB145" s="56">
        <f>BB143+BB144</f>
        <v>0</v>
      </c>
      <c r="BC145" s="56">
        <f>BC143+BC144</f>
        <v>0</v>
      </c>
      <c r="BD145" s="53">
        <f t="shared" si="196"/>
        <v>0</v>
      </c>
      <c r="BE145" s="110">
        <f>IF(BB145=0,0,BD145/BB145)</f>
        <v>0</v>
      </c>
      <c r="BF145" s="56">
        <f>BF143+BF144</f>
        <v>0</v>
      </c>
      <c r="BG145" s="56"/>
      <c r="BH145" s="56">
        <f>BH143+BH144</f>
        <v>0</v>
      </c>
      <c r="BI145" s="56"/>
      <c r="BJ145" s="56"/>
      <c r="BK145" s="56">
        <f>BK143+BK144</f>
        <v>0</v>
      </c>
      <c r="BL145" s="56">
        <f>BL143+BL144</f>
        <v>0</v>
      </c>
      <c r="BM145" s="53">
        <f t="shared" si="197"/>
        <v>0</v>
      </c>
      <c r="BN145" s="110">
        <f>IF(BK145=0,0,BM145/BK145)</f>
        <v>0</v>
      </c>
      <c r="BO145" s="56">
        <f>BO143+BO144</f>
        <v>0</v>
      </c>
      <c r="BP145" s="56">
        <f>BP143+BP144</f>
        <v>0</v>
      </c>
      <c r="BQ145" s="56"/>
      <c r="BR145" s="56"/>
      <c r="BS145" s="56" t="e">
        <f>BS143+BS144</f>
        <v>#REF!</v>
      </c>
      <c r="BT145" s="93" t="e">
        <f>BT143+BT144</f>
        <v>#REF!</v>
      </c>
      <c r="BU145" s="56" t="e">
        <f>BU143+BU144</f>
        <v>#REF!</v>
      </c>
      <c r="BV145" s="53" t="e">
        <f t="shared" si="198"/>
        <v>#REF!</v>
      </c>
      <c r="BW145" s="118" t="e">
        <f>IF(BT145=0,0,BV145/BT145)</f>
        <v>#REF!</v>
      </c>
    </row>
    <row r="146" spans="1:75" ht="15.75" hidden="1">
      <c r="A146" s="99" t="s">
        <v>192</v>
      </c>
      <c r="B146" s="48" t="s">
        <v>34</v>
      </c>
      <c r="C146" s="42" t="s">
        <v>187</v>
      </c>
      <c r="D146" s="17"/>
      <c r="E146" s="17"/>
      <c r="F146" s="17"/>
      <c r="G146" s="17"/>
      <c r="H146" s="17"/>
      <c r="I146" s="17"/>
      <c r="J146" s="17"/>
      <c r="K146" s="53">
        <f t="shared" si="199"/>
        <v>0</v>
      </c>
      <c r="L146" s="110">
        <f t="shared" si="191"/>
        <v>0</v>
      </c>
      <c r="M146" s="17"/>
      <c r="N146" s="17"/>
      <c r="O146" s="17"/>
      <c r="P146" s="17"/>
      <c r="Q146" s="17"/>
      <c r="R146" s="17"/>
      <c r="S146" s="17"/>
      <c r="T146" s="53">
        <f t="shared" si="192"/>
        <v>0</v>
      </c>
      <c r="U146" s="110">
        <f>IF(R146=0,0,T146/R146)</f>
        <v>0</v>
      </c>
      <c r="V146" s="17"/>
      <c r="W146" s="17"/>
      <c r="X146" s="17"/>
      <c r="Y146" s="17"/>
      <c r="Z146" s="17"/>
      <c r="AA146" s="17"/>
      <c r="AB146" s="17"/>
      <c r="AC146" s="53">
        <f t="shared" si="193"/>
        <v>0</v>
      </c>
      <c r="AD146" s="110">
        <f>IF(AA146=0,0,AC146/AA146)</f>
        <v>0</v>
      </c>
      <c r="AE146" s="17"/>
      <c r="AF146" s="17"/>
      <c r="AG146" s="17"/>
      <c r="AH146" s="17"/>
      <c r="AI146" s="17"/>
      <c r="AJ146" s="17"/>
      <c r="AK146" s="17"/>
      <c r="AL146" s="53">
        <f t="shared" si="194"/>
        <v>0</v>
      </c>
      <c r="AM146" s="110">
        <f>IF(AJ146=0,0,AL146/AJ146)</f>
        <v>0</v>
      </c>
      <c r="AN146" s="17"/>
      <c r="AO146" s="17"/>
      <c r="AP146" s="17"/>
      <c r="AQ146" s="17"/>
      <c r="AR146" s="17"/>
      <c r="AS146" s="17"/>
      <c r="AT146" s="17"/>
      <c r="AU146" s="53">
        <f t="shared" si="195"/>
        <v>0</v>
      </c>
      <c r="AV146" s="110">
        <f>IF(AS146=0,0,AU146/AS146)</f>
        <v>0</v>
      </c>
      <c r="AW146" s="17"/>
      <c r="AX146" s="17"/>
      <c r="AY146" s="17"/>
      <c r="AZ146" s="17"/>
      <c r="BA146" s="17"/>
      <c r="BB146" s="17"/>
      <c r="BC146" s="17"/>
      <c r="BD146" s="53">
        <f t="shared" si="196"/>
        <v>0</v>
      </c>
      <c r="BE146" s="110">
        <f>IF(BB146=0,0,BD146/BB146)</f>
        <v>0</v>
      </c>
      <c r="BF146" s="17"/>
      <c r="BG146" s="17"/>
      <c r="BH146" s="17"/>
      <c r="BI146" s="17"/>
      <c r="BJ146" s="17"/>
      <c r="BK146" s="17"/>
      <c r="BL146" s="17"/>
      <c r="BM146" s="53">
        <f t="shared" si="197"/>
        <v>0</v>
      </c>
      <c r="BN146" s="110">
        <f>IF(BK146=0,0,BM146/BK146)</f>
        <v>0</v>
      </c>
      <c r="BO146" s="17"/>
      <c r="BP146" s="17"/>
      <c r="BQ146" s="17"/>
      <c r="BR146" s="17"/>
      <c r="BS146" s="51" t="e">
        <f>J146+IF(#REF!&gt;=2,S146,0)+IF(#REF!&gt;=3,AB146,0)+IF(#REF!&gt;=4,AK146,0)+IF(#REF!&gt;=5,AT146,0)+IF(#REF!&gt;=6,BC146,0)+IF(#REF!&gt;=7,BL146,0)+IF(#REF!&gt;=8,#REF!,0)+IF(#REF!&gt;=9,#REF!,0)+IF(#REF!&gt;=10,#REF!,0)+IF(#REF!&gt;=11,#REF!,0)+IF(#REF!&gt;=12,#REF!,0)</f>
        <v>#REF!</v>
      </c>
      <c r="BT146" s="85" t="e">
        <f>I146+R146+AA146+AJ146+AS146+BB146+BK146+#REF!+#REF!+#REF!+#REF!+#REF!</f>
        <v>#REF!</v>
      </c>
      <c r="BU146" s="107" t="e">
        <f>IF(#REF!&gt;=1,J146,I146)+IF(#REF!&gt;=2,S146,R146)+IF(#REF!&gt;=3,AB146,AA146)+IF(#REF!&gt;=4,AK146,AJ146)+IF(#REF!&gt;=5,AT146,AS146)+IF(#REF!&gt;=6,BC146,BB146)+IF(#REF!&gt;=7,BL146,BK146)+IF(#REF!&gt;=8,#REF!,#REF!)+IF(#REF!&gt;=9,#REF!,#REF!)+IF(#REF!&gt;=10,#REF!,#REF!)+IF(#REF!&gt;=11,#REF!,#REF!)+IF(#REF!&gt;=12,#REF!,#REF!)</f>
        <v>#REF!</v>
      </c>
      <c r="BV146" s="53" t="e">
        <f t="shared" si="198"/>
        <v>#REF!</v>
      </c>
      <c r="BW146" s="118" t="e">
        <f>IF(BT146=0,0,BV146/BT146)</f>
        <v>#REF!</v>
      </c>
    </row>
    <row r="147" spans="1:75" ht="15.75" hidden="1">
      <c r="A147" s="99" t="s">
        <v>193</v>
      </c>
      <c r="B147" s="48" t="s">
        <v>194</v>
      </c>
      <c r="C147" s="42" t="s">
        <v>187</v>
      </c>
      <c r="D147" s="17"/>
      <c r="E147" s="17"/>
      <c r="F147" s="17"/>
      <c r="G147" s="17"/>
      <c r="H147" s="17"/>
      <c r="I147" s="17"/>
      <c r="J147" s="17"/>
      <c r="K147" s="53">
        <f t="shared" si="199"/>
        <v>0</v>
      </c>
      <c r="L147" s="110">
        <f t="shared" si="191"/>
        <v>0</v>
      </c>
      <c r="M147" s="17"/>
      <c r="N147" s="17"/>
      <c r="O147" s="17"/>
      <c r="P147" s="17"/>
      <c r="Q147" s="17"/>
      <c r="R147" s="17"/>
      <c r="S147" s="17"/>
      <c r="T147" s="53">
        <f t="shared" si="192"/>
        <v>0</v>
      </c>
      <c r="U147" s="110">
        <f>IF(R147=0,0,T147/R147)</f>
        <v>0</v>
      </c>
      <c r="V147" s="17"/>
      <c r="W147" s="17"/>
      <c r="X147" s="17"/>
      <c r="Y147" s="17"/>
      <c r="Z147" s="17"/>
      <c r="AA147" s="17"/>
      <c r="AB147" s="17"/>
      <c r="AC147" s="53">
        <f t="shared" si="193"/>
        <v>0</v>
      </c>
      <c r="AD147" s="110">
        <f>IF(AA147=0,0,AC147/AA147)</f>
        <v>0</v>
      </c>
      <c r="AE147" s="17"/>
      <c r="AF147" s="17"/>
      <c r="AG147" s="17"/>
      <c r="AH147" s="17"/>
      <c r="AI147" s="17"/>
      <c r="AJ147" s="17"/>
      <c r="AK147" s="17"/>
      <c r="AL147" s="53">
        <f t="shared" si="194"/>
        <v>0</v>
      </c>
      <c r="AM147" s="110">
        <f>IF(AJ147=0,0,AL147/AJ147)</f>
        <v>0</v>
      </c>
      <c r="AN147" s="17"/>
      <c r="AO147" s="17"/>
      <c r="AP147" s="17"/>
      <c r="AQ147" s="17"/>
      <c r="AR147" s="17"/>
      <c r="AS147" s="17"/>
      <c r="AT147" s="17"/>
      <c r="AU147" s="53">
        <f t="shared" si="195"/>
        <v>0</v>
      </c>
      <c r="AV147" s="110">
        <f>IF(AS147=0,0,AU147/AS147)</f>
        <v>0</v>
      </c>
      <c r="AW147" s="17"/>
      <c r="AX147" s="17"/>
      <c r="AY147" s="17"/>
      <c r="AZ147" s="17"/>
      <c r="BA147" s="17"/>
      <c r="BB147" s="17"/>
      <c r="BC147" s="17"/>
      <c r="BD147" s="53">
        <f t="shared" si="196"/>
        <v>0</v>
      </c>
      <c r="BE147" s="110">
        <f>IF(BB147=0,0,BD147/BB147)</f>
        <v>0</v>
      </c>
      <c r="BF147" s="17"/>
      <c r="BG147" s="17"/>
      <c r="BH147" s="17"/>
      <c r="BI147" s="17"/>
      <c r="BJ147" s="17"/>
      <c r="BK147" s="17"/>
      <c r="BL147" s="17"/>
      <c r="BM147" s="53">
        <f t="shared" si="197"/>
        <v>0</v>
      </c>
      <c r="BN147" s="110">
        <f>IF(BK147=0,0,BM147/BK147)</f>
        <v>0</v>
      </c>
      <c r="BO147" s="17"/>
      <c r="BP147" s="17"/>
      <c r="BQ147" s="17"/>
      <c r="BR147" s="17"/>
      <c r="BS147" s="51" t="e">
        <f>J147+IF(#REF!&gt;=2,S147,0)+IF(#REF!&gt;=3,AB147,0)+IF(#REF!&gt;=4,AK147,0)+IF(#REF!&gt;=5,AT147,0)+IF(#REF!&gt;=6,BC147,0)+IF(#REF!&gt;=7,BL147,0)+IF(#REF!&gt;=8,#REF!,0)+IF(#REF!&gt;=9,#REF!,0)+IF(#REF!&gt;=10,#REF!,0)+IF(#REF!&gt;=11,#REF!,0)+IF(#REF!&gt;=12,#REF!,0)</f>
        <v>#REF!</v>
      </c>
      <c r="BT147" s="85" t="e">
        <f>I147+R147+AA147+AJ147+AS147+BB147+BK147+#REF!+#REF!+#REF!+#REF!+#REF!</f>
        <v>#REF!</v>
      </c>
      <c r="BU147" s="107" t="e">
        <f>IF(#REF!&gt;=1,J147,I147)+IF(#REF!&gt;=2,S147,R147)+IF(#REF!&gt;=3,AB147,AA147)+IF(#REF!&gt;=4,AK147,AJ147)+IF(#REF!&gt;=5,AT147,AS147)+IF(#REF!&gt;=6,BC147,BB147)+IF(#REF!&gt;=7,BL147,BK147)+IF(#REF!&gt;=8,#REF!,#REF!)+IF(#REF!&gt;=9,#REF!,#REF!)+IF(#REF!&gt;=10,#REF!,#REF!)+IF(#REF!&gt;=11,#REF!,#REF!)+IF(#REF!&gt;=12,#REF!,#REF!)</f>
        <v>#REF!</v>
      </c>
      <c r="BV147" s="53" t="e">
        <f t="shared" si="198"/>
        <v>#REF!</v>
      </c>
      <c r="BW147" s="118" t="e">
        <f>IF(BT147=0,0,BV147/BT147)</f>
        <v>#REF!</v>
      </c>
    </row>
    <row r="148" spans="1:75" ht="15" hidden="1">
      <c r="A148" s="99" t="s">
        <v>195</v>
      </c>
      <c r="B148" s="202" t="s">
        <v>196</v>
      </c>
      <c r="C148" s="42" t="s">
        <v>187</v>
      </c>
      <c r="D148" s="56">
        <f>D145-D146-D147</f>
        <v>0</v>
      </c>
      <c r="E148" s="56">
        <f>E145-E146-E147</f>
        <v>0</v>
      </c>
      <c r="F148" s="56"/>
      <c r="G148" s="56"/>
      <c r="H148" s="56"/>
      <c r="I148" s="56">
        <f>I145-I146-I147</f>
        <v>0</v>
      </c>
      <c r="J148" s="56">
        <f>J145-J146-J147</f>
        <v>0</v>
      </c>
      <c r="K148" s="53">
        <f t="shared" si="199"/>
        <v>0</v>
      </c>
      <c r="L148" s="53" t="s">
        <v>253</v>
      </c>
      <c r="M148" s="17">
        <f>M145-M146-M147</f>
        <v>0</v>
      </c>
      <c r="N148" s="56">
        <f>N145-N146-N147</f>
        <v>0</v>
      </c>
      <c r="O148" s="56"/>
      <c r="P148" s="56"/>
      <c r="Q148" s="56"/>
      <c r="R148" s="56">
        <f>R145-R146-R147</f>
        <v>0</v>
      </c>
      <c r="S148" s="56">
        <f>S145-S146-S147</f>
        <v>0</v>
      </c>
      <c r="T148" s="53">
        <f t="shared" si="192"/>
        <v>0</v>
      </c>
      <c r="U148" s="53" t="s">
        <v>253</v>
      </c>
      <c r="V148" s="56">
        <f>V145-V146-V147</f>
        <v>0</v>
      </c>
      <c r="W148" s="56">
        <f>W145-W146-W147</f>
        <v>0</v>
      </c>
      <c r="X148" s="56"/>
      <c r="Y148" s="56"/>
      <c r="Z148" s="56"/>
      <c r="AA148" s="56">
        <f>AA145-AA146-AA147</f>
        <v>0</v>
      </c>
      <c r="AB148" s="56">
        <f>AB145-AB146-AB147</f>
        <v>0</v>
      </c>
      <c r="AC148" s="53">
        <f t="shared" si="193"/>
        <v>0</v>
      </c>
      <c r="AD148" s="53" t="s">
        <v>253</v>
      </c>
      <c r="AE148" s="56">
        <f>AE145-AE146-AE147</f>
        <v>0</v>
      </c>
      <c r="AF148" s="56">
        <f>AF145-AF146-AF147</f>
        <v>0</v>
      </c>
      <c r="AG148" s="56"/>
      <c r="AH148" s="56"/>
      <c r="AI148" s="56"/>
      <c r="AJ148" s="56">
        <f>AJ145-AJ146-AJ147</f>
        <v>0</v>
      </c>
      <c r="AK148" s="56">
        <f>AK145-AK146-AK147</f>
        <v>0</v>
      </c>
      <c r="AL148" s="53">
        <f t="shared" si="194"/>
        <v>0</v>
      </c>
      <c r="AM148" s="53" t="s">
        <v>253</v>
      </c>
      <c r="AN148" s="56">
        <f>AN145-AN146-AN147</f>
        <v>0</v>
      </c>
      <c r="AO148" s="56">
        <f>AO145-AO146-AO147</f>
        <v>0</v>
      </c>
      <c r="AP148" s="56"/>
      <c r="AQ148" s="56"/>
      <c r="AR148" s="56"/>
      <c r="AS148" s="56">
        <f>AS145-AS146-AS147</f>
        <v>0</v>
      </c>
      <c r="AT148" s="56">
        <f>AT145-AT146-AT147</f>
        <v>0</v>
      </c>
      <c r="AU148" s="53">
        <f t="shared" si="195"/>
        <v>0</v>
      </c>
      <c r="AV148" s="53" t="s">
        <v>253</v>
      </c>
      <c r="AW148" s="56">
        <f>AW145-AW146-AW147</f>
        <v>0</v>
      </c>
      <c r="AX148" s="56">
        <f>AX145-AX146-AX147</f>
        <v>0</v>
      </c>
      <c r="AY148" s="56"/>
      <c r="AZ148" s="56"/>
      <c r="BA148" s="56"/>
      <c r="BB148" s="56">
        <f>BB145-BB146-BB147</f>
        <v>0</v>
      </c>
      <c r="BC148" s="56">
        <f>BC145-BC146-BC147</f>
        <v>0</v>
      </c>
      <c r="BD148" s="53">
        <f t="shared" si="196"/>
        <v>0</v>
      </c>
      <c r="BE148" s="53" t="s">
        <v>253</v>
      </c>
      <c r="BF148" s="56">
        <f>BF145-BF146-BF147</f>
        <v>0</v>
      </c>
      <c r="BG148" s="56"/>
      <c r="BH148" s="56">
        <f>BH145-BH146-BH147</f>
        <v>0</v>
      </c>
      <c r="BI148" s="56"/>
      <c r="BJ148" s="56"/>
      <c r="BK148" s="56">
        <f>BK145-BK146-BK147</f>
        <v>0</v>
      </c>
      <c r="BL148" s="56">
        <f>BL145-BL146-BL147</f>
        <v>0</v>
      </c>
      <c r="BM148" s="53">
        <f t="shared" si="197"/>
        <v>0</v>
      </c>
      <c r="BN148" s="53" t="s">
        <v>253</v>
      </c>
      <c r="BO148" s="56">
        <f>BO145-BO146-BO147</f>
        <v>0</v>
      </c>
      <c r="BP148" s="56">
        <f>BP145-BP146-BP147</f>
        <v>0</v>
      </c>
      <c r="BQ148" s="56"/>
      <c r="BR148" s="56"/>
      <c r="BS148" s="56" t="e">
        <f>BS145-BS146-BS147</f>
        <v>#REF!</v>
      </c>
      <c r="BT148" s="93" t="e">
        <f>BT145-BT146-BT147</f>
        <v>#REF!</v>
      </c>
      <c r="BU148" s="56" t="e">
        <f>BU145-BU146-BU147</f>
        <v>#REF!</v>
      </c>
      <c r="BV148" s="53" t="e">
        <f t="shared" si="198"/>
        <v>#REF!</v>
      </c>
      <c r="BW148" s="84" t="s">
        <v>253</v>
      </c>
    </row>
    <row r="149" spans="1:75" ht="15" hidden="1">
      <c r="A149" s="99" t="s">
        <v>197</v>
      </c>
      <c r="B149" s="202"/>
      <c r="C149" s="42" t="s">
        <v>198</v>
      </c>
      <c r="D149" s="55">
        <f>IF(D145=0,0,D148/D145)</f>
        <v>0</v>
      </c>
      <c r="E149" s="55">
        <f>IF(E145=0,0,E148/E145)</f>
        <v>0</v>
      </c>
      <c r="F149" s="55"/>
      <c r="G149" s="55"/>
      <c r="H149" s="55"/>
      <c r="I149" s="55">
        <f>IF(I145=0,0,I148/I145)</f>
        <v>0</v>
      </c>
      <c r="J149" s="55">
        <f>IF(J145=0,0,J148/J145)</f>
        <v>0</v>
      </c>
      <c r="K149" s="52">
        <f t="shared" si="199"/>
        <v>0</v>
      </c>
      <c r="L149" s="53" t="s">
        <v>253</v>
      </c>
      <c r="M149" s="17">
        <f>IF(M145=0,0,M148/M145)</f>
        <v>0</v>
      </c>
      <c r="N149" s="55">
        <f>IF(N145=0,0,N148/N145)</f>
        <v>0</v>
      </c>
      <c r="O149" s="55"/>
      <c r="P149" s="55"/>
      <c r="Q149" s="55"/>
      <c r="R149" s="55">
        <f>IF(R145=0,0,R148/R145)</f>
        <v>0</v>
      </c>
      <c r="S149" s="55">
        <f>IF(S145=0,0,S148/S145)</f>
        <v>0</v>
      </c>
      <c r="T149" s="52">
        <f t="shared" si="192"/>
        <v>0</v>
      </c>
      <c r="U149" s="53" t="s">
        <v>253</v>
      </c>
      <c r="V149" s="55">
        <f>IF(V145=0,0,V148/V145)</f>
        <v>0</v>
      </c>
      <c r="W149" s="55">
        <f>IF(W145=0,0,W148/W145)</f>
        <v>0</v>
      </c>
      <c r="X149" s="55"/>
      <c r="Y149" s="55"/>
      <c r="Z149" s="55"/>
      <c r="AA149" s="55">
        <f>IF(AA145=0,0,AA148/AA145)</f>
        <v>0</v>
      </c>
      <c r="AB149" s="55">
        <f>IF(AB145=0,0,AB148/AB145)</f>
        <v>0</v>
      </c>
      <c r="AC149" s="52">
        <f t="shared" si="193"/>
        <v>0</v>
      </c>
      <c r="AD149" s="53" t="s">
        <v>253</v>
      </c>
      <c r="AE149" s="55">
        <f>IF(AE145=0,0,AE148/AE145)</f>
        <v>0</v>
      </c>
      <c r="AF149" s="55">
        <f>IF(AF145=0,0,AF148/AF145)</f>
        <v>0</v>
      </c>
      <c r="AG149" s="55"/>
      <c r="AH149" s="55"/>
      <c r="AI149" s="55"/>
      <c r="AJ149" s="55">
        <f>IF(AJ145=0,0,AJ148/AJ145)</f>
        <v>0</v>
      </c>
      <c r="AK149" s="55">
        <f>IF(AK145=0,0,AK148/AK145)</f>
        <v>0</v>
      </c>
      <c r="AL149" s="52">
        <f t="shared" si="194"/>
        <v>0</v>
      </c>
      <c r="AM149" s="53" t="s">
        <v>253</v>
      </c>
      <c r="AN149" s="55">
        <f>IF(AN145=0,0,AN148/AN145)</f>
        <v>0</v>
      </c>
      <c r="AO149" s="55">
        <f>IF(AO145=0,0,AO148/AO145)</f>
        <v>0</v>
      </c>
      <c r="AP149" s="55"/>
      <c r="AQ149" s="55"/>
      <c r="AR149" s="55"/>
      <c r="AS149" s="55">
        <f>IF(AS145=0,0,AS148/AS145)</f>
        <v>0</v>
      </c>
      <c r="AT149" s="55">
        <f>IF(AT145=0,0,AT148/AT145)</f>
        <v>0</v>
      </c>
      <c r="AU149" s="52">
        <f t="shared" si="195"/>
        <v>0</v>
      </c>
      <c r="AV149" s="53" t="s">
        <v>253</v>
      </c>
      <c r="AW149" s="55">
        <f>IF(AW145=0,0,AW148/AW145)</f>
        <v>0</v>
      </c>
      <c r="AX149" s="55">
        <f>IF(AX145=0,0,AX148/AX145)</f>
        <v>0</v>
      </c>
      <c r="AY149" s="55"/>
      <c r="AZ149" s="55"/>
      <c r="BA149" s="55"/>
      <c r="BB149" s="55">
        <f>IF(BB145=0,0,BB148/BB145)</f>
        <v>0</v>
      </c>
      <c r="BC149" s="55">
        <f>IF(BC145=0,0,BC148/BC145)</f>
        <v>0</v>
      </c>
      <c r="BD149" s="52">
        <f t="shared" si="196"/>
        <v>0</v>
      </c>
      <c r="BE149" s="53" t="s">
        <v>253</v>
      </c>
      <c r="BF149" s="55">
        <f>IF(BF145=0,0,BF148/BF145)</f>
        <v>0</v>
      </c>
      <c r="BG149" s="55"/>
      <c r="BH149" s="55">
        <f>IF(BH145=0,0,BH148/BH145)</f>
        <v>0</v>
      </c>
      <c r="BI149" s="55"/>
      <c r="BJ149" s="55"/>
      <c r="BK149" s="55">
        <f>IF(BK145=0,0,BK148/BK145)</f>
        <v>0</v>
      </c>
      <c r="BL149" s="55">
        <f>IF(BL145=0,0,BL148/BL145)</f>
        <v>0</v>
      </c>
      <c r="BM149" s="52">
        <f t="shared" si="197"/>
        <v>0</v>
      </c>
      <c r="BN149" s="53" t="s">
        <v>253</v>
      </c>
      <c r="BO149" s="55">
        <f>IF(BO145=0,0,BO148/BO145)</f>
        <v>0</v>
      </c>
      <c r="BP149" s="55">
        <f>IF(BP145=0,0,BP148/BP145)</f>
        <v>0</v>
      </c>
      <c r="BQ149" s="55"/>
      <c r="BR149" s="55"/>
      <c r="BS149" s="55" t="e">
        <f>IF(BS145=0,0,BS148/BS145)</f>
        <v>#REF!</v>
      </c>
      <c r="BT149" s="88" t="e">
        <f>IF(BT145=0,0,BT148/BT145)</f>
        <v>#REF!</v>
      </c>
      <c r="BU149" s="55" t="e">
        <f>IF(BU145=0,0,BU148/BU145)</f>
        <v>#REF!</v>
      </c>
      <c r="BV149" s="52" t="e">
        <f t="shared" si="198"/>
        <v>#REF!</v>
      </c>
      <c r="BW149" s="84" t="s">
        <v>253</v>
      </c>
    </row>
    <row r="150" spans="1:75" s="8" customFormat="1" ht="18.75" hidden="1">
      <c r="A150" s="99" t="s">
        <v>199</v>
      </c>
      <c r="B150" s="6" t="s">
        <v>6</v>
      </c>
      <c r="C150" s="6"/>
      <c r="D150" s="43"/>
      <c r="E150" s="43"/>
      <c r="F150" s="43"/>
      <c r="G150" s="43"/>
      <c r="H150" s="43"/>
      <c r="I150" s="43"/>
      <c r="J150" s="43"/>
      <c r="K150" s="43"/>
      <c r="L150" s="43"/>
      <c r="M150" s="17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94"/>
      <c r="BU150" s="43"/>
      <c r="BV150" s="43"/>
      <c r="BW150" s="95"/>
    </row>
    <row r="151" spans="1:75" ht="15.75" hidden="1">
      <c r="A151" s="99" t="s">
        <v>200</v>
      </c>
      <c r="B151" s="35" t="s">
        <v>201</v>
      </c>
      <c r="C151" s="10" t="s">
        <v>170</v>
      </c>
      <c r="D151" s="17"/>
      <c r="E151" s="17"/>
      <c r="F151" s="17"/>
      <c r="G151" s="17"/>
      <c r="H151" s="17"/>
      <c r="I151" s="17"/>
      <c r="J151" s="17"/>
      <c r="K151" s="53">
        <f t="shared" si="199"/>
        <v>0</v>
      </c>
      <c r="L151" s="110">
        <f t="shared" si="191"/>
        <v>0</v>
      </c>
      <c r="M151" s="17"/>
      <c r="N151" s="17"/>
      <c r="O151" s="17"/>
      <c r="P151" s="17"/>
      <c r="Q151" s="17"/>
      <c r="R151" s="17"/>
      <c r="S151" s="17"/>
      <c r="T151" s="53">
        <f aca="true" t="shared" si="200" ref="T151:T167">S151-R151</f>
        <v>0</v>
      </c>
      <c r="U151" s="110">
        <f>IF(R151=0,0,T151/R151)</f>
        <v>0</v>
      </c>
      <c r="V151" s="17"/>
      <c r="W151" s="17"/>
      <c r="X151" s="17"/>
      <c r="Y151" s="17"/>
      <c r="Z151" s="17"/>
      <c r="AA151" s="17"/>
      <c r="AB151" s="17"/>
      <c r="AC151" s="53">
        <f aca="true" t="shared" si="201" ref="AC151:AC167">AB151-AA151</f>
        <v>0</v>
      </c>
      <c r="AD151" s="110">
        <f>IF(AA151=0,0,AC151/AA151)</f>
        <v>0</v>
      </c>
      <c r="AE151" s="17"/>
      <c r="AF151" s="17"/>
      <c r="AG151" s="17"/>
      <c r="AH151" s="17"/>
      <c r="AI151" s="17"/>
      <c r="AJ151" s="17"/>
      <c r="AK151" s="17"/>
      <c r="AL151" s="53">
        <f aca="true" t="shared" si="202" ref="AL151:AL167">AK151-AJ151</f>
        <v>0</v>
      </c>
      <c r="AM151" s="110">
        <f>IF(AJ151=0,0,AL151/AJ151)</f>
        <v>0</v>
      </c>
      <c r="AN151" s="17"/>
      <c r="AO151" s="17"/>
      <c r="AP151" s="17"/>
      <c r="AQ151" s="17"/>
      <c r="AR151" s="17"/>
      <c r="AS151" s="17"/>
      <c r="AT151" s="17"/>
      <c r="AU151" s="53">
        <f aca="true" t="shared" si="203" ref="AU151:AU167">AT151-AS151</f>
        <v>0</v>
      </c>
      <c r="AV151" s="110">
        <f>IF(AS151=0,0,AU151/AS151)</f>
        <v>0</v>
      </c>
      <c r="AW151" s="17"/>
      <c r="AX151" s="17"/>
      <c r="AY151" s="17"/>
      <c r="AZ151" s="17"/>
      <c r="BA151" s="17"/>
      <c r="BB151" s="17"/>
      <c r="BC151" s="17"/>
      <c r="BD151" s="53">
        <f aca="true" t="shared" si="204" ref="BD151:BD167">BC151-BB151</f>
        <v>0</v>
      </c>
      <c r="BE151" s="110">
        <f>IF(BB151=0,0,BD151/BB151)</f>
        <v>0</v>
      </c>
      <c r="BF151" s="17"/>
      <c r="BG151" s="17"/>
      <c r="BH151" s="17"/>
      <c r="BI151" s="17"/>
      <c r="BJ151" s="17"/>
      <c r="BK151" s="17"/>
      <c r="BL151" s="17"/>
      <c r="BM151" s="53">
        <f aca="true" t="shared" si="205" ref="BM151:BM167">BL151-BK151</f>
        <v>0</v>
      </c>
      <c r="BN151" s="110">
        <f>IF(BK151=0,0,BM151/BK151)</f>
        <v>0</v>
      </c>
      <c r="BO151" s="17"/>
      <c r="BP151" s="17"/>
      <c r="BQ151" s="17"/>
      <c r="BR151" s="17"/>
      <c r="BS151" s="53" t="e">
        <f>J151+IF(#REF!&gt;=2,S151,0)+IF(#REF!&gt;=3,AB151,0)+IF(#REF!&gt;=4,AK151,0)+IF(#REF!&gt;=5,AT151,0)+IF(#REF!&gt;=6,BC151,0)+IF(#REF!&gt;=7,BL151,0)+IF(#REF!&gt;=8,#REF!,0)+IF(#REF!&gt;=9,#REF!,0)+IF(#REF!&gt;=10,#REF!,0)+IF(#REF!&gt;=11,#REF!,0)+IF(#REF!&gt;=12,#REF!,0)</f>
        <v>#REF!</v>
      </c>
      <c r="BT151" s="85" t="e">
        <f>I151+R151+AA151+AJ151+AS151+BB151+BK151+#REF!+#REF!+#REF!+#REF!+#REF!</f>
        <v>#REF!</v>
      </c>
      <c r="BU151" s="107" t="e">
        <f>IF(#REF!&gt;=1,J151,I151)+IF(#REF!&gt;=2,S151,R151)+IF(#REF!&gt;=3,AB151,AA151)+IF(#REF!&gt;=4,AK151,AJ151)+IF(#REF!&gt;=5,AT151,AS151)+IF(#REF!&gt;=6,BC151,BB151)+IF(#REF!&gt;=7,BL151,BK151)+IF(#REF!&gt;=8,#REF!,#REF!)+IF(#REF!&gt;=9,#REF!,#REF!)+IF(#REF!&gt;=10,#REF!,#REF!)+IF(#REF!&gt;=11,#REF!,#REF!)+IF(#REF!&gt;=12,#REF!,#REF!)</f>
        <v>#REF!</v>
      </c>
      <c r="BV151" s="53" t="e">
        <f aca="true" t="shared" si="206" ref="BV151:BV167">BU151-BT151</f>
        <v>#REF!</v>
      </c>
      <c r="BW151" s="118" t="e">
        <f>IF(BT151=0,0,BV151/BT151)</f>
        <v>#REF!</v>
      </c>
    </row>
    <row r="152" spans="1:75" ht="15.75" hidden="1">
      <c r="A152" s="99" t="s">
        <v>255</v>
      </c>
      <c r="B152" s="35" t="s">
        <v>256</v>
      </c>
      <c r="C152" s="10" t="s">
        <v>170</v>
      </c>
      <c r="D152" s="17"/>
      <c r="E152" s="17"/>
      <c r="F152" s="17"/>
      <c r="G152" s="17"/>
      <c r="H152" s="17"/>
      <c r="I152" s="17"/>
      <c r="J152" s="17"/>
      <c r="K152" s="53">
        <f>J152-I152</f>
        <v>0</v>
      </c>
      <c r="L152" s="110">
        <f>IF(I152=0,0,K152/I152)</f>
        <v>0</v>
      </c>
      <c r="M152" s="53"/>
      <c r="N152" s="17"/>
      <c r="O152" s="17"/>
      <c r="P152" s="17"/>
      <c r="Q152" s="17"/>
      <c r="R152" s="17"/>
      <c r="S152" s="17"/>
      <c r="T152" s="53">
        <f t="shared" si="200"/>
        <v>0</v>
      </c>
      <c r="U152" s="110">
        <f>IF(R152=0,0,T152/R152)</f>
        <v>0</v>
      </c>
      <c r="V152" s="17"/>
      <c r="W152" s="17"/>
      <c r="X152" s="17"/>
      <c r="Y152" s="17"/>
      <c r="Z152" s="17"/>
      <c r="AA152" s="17"/>
      <c r="AB152" s="17"/>
      <c r="AC152" s="53">
        <f t="shared" si="201"/>
        <v>0</v>
      </c>
      <c r="AD152" s="110">
        <f>IF(AA152=0,0,AC152/AA152)</f>
        <v>0</v>
      </c>
      <c r="AE152" s="17"/>
      <c r="AF152" s="17"/>
      <c r="AG152" s="17"/>
      <c r="AH152" s="17"/>
      <c r="AI152" s="17"/>
      <c r="AJ152" s="17"/>
      <c r="AK152" s="17"/>
      <c r="AL152" s="53">
        <f t="shared" si="202"/>
        <v>0</v>
      </c>
      <c r="AM152" s="110">
        <f>IF(AJ152=0,0,AL152/AJ152)</f>
        <v>0</v>
      </c>
      <c r="AN152" s="17"/>
      <c r="AO152" s="17"/>
      <c r="AP152" s="17"/>
      <c r="AQ152" s="17"/>
      <c r="AR152" s="17"/>
      <c r="AS152" s="17"/>
      <c r="AT152" s="17"/>
      <c r="AU152" s="53">
        <f t="shared" si="203"/>
        <v>0</v>
      </c>
      <c r="AV152" s="110">
        <f>IF(AS152=0,0,AU152/AS152)</f>
        <v>0</v>
      </c>
      <c r="AW152" s="17"/>
      <c r="AX152" s="17"/>
      <c r="AY152" s="17"/>
      <c r="AZ152" s="17"/>
      <c r="BA152" s="17"/>
      <c r="BB152" s="17"/>
      <c r="BC152" s="17"/>
      <c r="BD152" s="53">
        <f t="shared" si="204"/>
        <v>0</v>
      </c>
      <c r="BE152" s="110">
        <f>IF(BB152=0,0,BD152/BB152)</f>
        <v>0</v>
      </c>
      <c r="BF152" s="17"/>
      <c r="BG152" s="17"/>
      <c r="BH152" s="17"/>
      <c r="BI152" s="17"/>
      <c r="BJ152" s="17"/>
      <c r="BK152" s="17"/>
      <c r="BL152" s="17"/>
      <c r="BM152" s="53">
        <f t="shared" si="205"/>
        <v>0</v>
      </c>
      <c r="BN152" s="110">
        <f>IF(BK152=0,0,BM152/BK152)</f>
        <v>0</v>
      </c>
      <c r="BO152" s="17"/>
      <c r="BP152" s="17"/>
      <c r="BQ152" s="17"/>
      <c r="BR152" s="17"/>
      <c r="BS152" s="53" t="e">
        <f>J152+IF(#REF!&gt;=2,S152,0)+IF(#REF!&gt;=3,AB152,0)+IF(#REF!&gt;=4,AK152,0)+IF(#REF!&gt;=5,AT152,0)+IF(#REF!&gt;=6,BC152,0)+IF(#REF!&gt;=7,BL152,0)+IF(#REF!&gt;=8,#REF!,0)+IF(#REF!&gt;=9,#REF!,0)+IF(#REF!&gt;=10,#REF!,0)+IF(#REF!&gt;=11,#REF!,0)+IF(#REF!&gt;=12,#REF!,0)</f>
        <v>#REF!</v>
      </c>
      <c r="BT152" s="85" t="e">
        <f>I152+R152+AA152+AJ152+AS152+BB152+BK152+#REF!+#REF!+#REF!+#REF!+#REF!</f>
        <v>#REF!</v>
      </c>
      <c r="BU152" s="107" t="e">
        <f>IF(#REF!&gt;=1,J152,I152)+IF(#REF!&gt;=2,S152,R152)+IF(#REF!&gt;=3,AB152,AA152)+IF(#REF!&gt;=4,AK152,AJ152)+IF(#REF!&gt;=5,AT152,AS152)+IF(#REF!&gt;=6,BC152,BB152)+IF(#REF!&gt;=7,BL152,BK152)+IF(#REF!&gt;=8,#REF!,#REF!)+IF(#REF!&gt;=9,#REF!,#REF!)+IF(#REF!&gt;=10,#REF!,#REF!)+IF(#REF!&gt;=11,#REF!,#REF!)+IF(#REF!&gt;=12,#REF!,#REF!)</f>
        <v>#REF!</v>
      </c>
      <c r="BV152" s="53" t="e">
        <f>BU152-BT152</f>
        <v>#REF!</v>
      </c>
      <c r="BW152" s="118" t="e">
        <f>IF(BT152=0,0,BV152/BT152)</f>
        <v>#REF!</v>
      </c>
    </row>
    <row r="153" spans="1:75" ht="15.75" hidden="1">
      <c r="A153" s="99" t="s">
        <v>202</v>
      </c>
      <c r="B153" s="35" t="s">
        <v>203</v>
      </c>
      <c r="C153" s="10" t="s">
        <v>170</v>
      </c>
      <c r="D153" s="17"/>
      <c r="E153" s="17"/>
      <c r="F153" s="17"/>
      <c r="G153" s="17"/>
      <c r="H153" s="17"/>
      <c r="I153" s="17"/>
      <c r="J153" s="17"/>
      <c r="K153" s="53">
        <f t="shared" si="199"/>
        <v>0</v>
      </c>
      <c r="L153" s="110">
        <f t="shared" si="191"/>
        <v>0</v>
      </c>
      <c r="M153" s="32"/>
      <c r="N153" s="17"/>
      <c r="O153" s="17"/>
      <c r="P153" s="17"/>
      <c r="Q153" s="17"/>
      <c r="R153" s="17"/>
      <c r="S153" s="17"/>
      <c r="T153" s="53">
        <f t="shared" si="200"/>
        <v>0</v>
      </c>
      <c r="U153" s="110">
        <f>IF(R153=0,0,T153/R153)</f>
        <v>0</v>
      </c>
      <c r="V153" s="17"/>
      <c r="W153" s="17"/>
      <c r="X153" s="17"/>
      <c r="Y153" s="17"/>
      <c r="Z153" s="17"/>
      <c r="AA153" s="17"/>
      <c r="AB153" s="17"/>
      <c r="AC153" s="53">
        <f t="shared" si="201"/>
        <v>0</v>
      </c>
      <c r="AD153" s="110">
        <f>IF(AA153=0,0,AC153/AA153)</f>
        <v>0</v>
      </c>
      <c r="AE153" s="17"/>
      <c r="AF153" s="17"/>
      <c r="AG153" s="17"/>
      <c r="AH153" s="17"/>
      <c r="AI153" s="17"/>
      <c r="AJ153" s="17"/>
      <c r="AK153" s="17"/>
      <c r="AL153" s="53">
        <f t="shared" si="202"/>
        <v>0</v>
      </c>
      <c r="AM153" s="110">
        <f>IF(AJ153=0,0,AL153/AJ153)</f>
        <v>0</v>
      </c>
      <c r="AN153" s="17"/>
      <c r="AO153" s="17"/>
      <c r="AP153" s="17"/>
      <c r="AQ153" s="17"/>
      <c r="AR153" s="17"/>
      <c r="AS153" s="17"/>
      <c r="AT153" s="17"/>
      <c r="AU153" s="53">
        <f t="shared" si="203"/>
        <v>0</v>
      </c>
      <c r="AV153" s="110">
        <f>IF(AS153=0,0,AU153/AS153)</f>
        <v>0</v>
      </c>
      <c r="AW153" s="17"/>
      <c r="AX153" s="17"/>
      <c r="AY153" s="17"/>
      <c r="AZ153" s="17"/>
      <c r="BA153" s="17"/>
      <c r="BB153" s="17"/>
      <c r="BC153" s="17"/>
      <c r="BD153" s="53">
        <f t="shared" si="204"/>
        <v>0</v>
      </c>
      <c r="BE153" s="110">
        <f>IF(BB153=0,0,BD153/BB153)</f>
        <v>0</v>
      </c>
      <c r="BF153" s="17"/>
      <c r="BG153" s="17"/>
      <c r="BH153" s="17"/>
      <c r="BI153" s="17"/>
      <c r="BJ153" s="17"/>
      <c r="BK153" s="17"/>
      <c r="BL153" s="17"/>
      <c r="BM153" s="53">
        <f t="shared" si="205"/>
        <v>0</v>
      </c>
      <c r="BN153" s="110">
        <f>IF(BK153=0,0,BM153/BK153)</f>
        <v>0</v>
      </c>
      <c r="BO153" s="17"/>
      <c r="BP153" s="17"/>
      <c r="BQ153" s="17"/>
      <c r="BR153" s="17"/>
      <c r="BS153" s="53" t="e">
        <f>J153+IF(#REF!&gt;=2,S153,0)+IF(#REF!&gt;=3,AB153,0)+IF(#REF!&gt;=4,AK153,0)+IF(#REF!&gt;=5,AT153,0)+IF(#REF!&gt;=6,BC153,0)+IF(#REF!&gt;=7,BL153,0)+IF(#REF!&gt;=8,#REF!,0)+IF(#REF!&gt;=9,#REF!,0)+IF(#REF!&gt;=10,#REF!,0)+IF(#REF!&gt;=11,#REF!,0)+IF(#REF!&gt;=12,#REF!,0)</f>
        <v>#REF!</v>
      </c>
      <c r="BT153" s="85" t="e">
        <f>I153+R153+AA153+AJ153+AS153+BB153+BK153+#REF!+#REF!+#REF!+#REF!+#REF!</f>
        <v>#REF!</v>
      </c>
      <c r="BU153" s="107" t="e">
        <f>IF(#REF!&gt;=1,J153,I153)+IF(#REF!&gt;=2,S153,R153)+IF(#REF!&gt;=3,AB153,AA153)+IF(#REF!&gt;=4,AK153,AJ153)+IF(#REF!&gt;=5,AT153,AS153)+IF(#REF!&gt;=6,BC153,BB153)+IF(#REF!&gt;=7,BL153,BK153)+IF(#REF!&gt;=8,#REF!,#REF!)+IF(#REF!&gt;=9,#REF!,#REF!)+IF(#REF!&gt;=10,#REF!,#REF!)+IF(#REF!&gt;=11,#REF!,#REF!)+IF(#REF!&gt;=12,#REF!,#REF!)</f>
        <v>#REF!</v>
      </c>
      <c r="BV153" s="53" t="e">
        <f t="shared" si="206"/>
        <v>#REF!</v>
      </c>
      <c r="BW153" s="118" t="e">
        <f>IF(BT153=0,0,BV153/BT153)</f>
        <v>#REF!</v>
      </c>
    </row>
    <row r="154" spans="1:75" ht="15.75" hidden="1">
      <c r="A154" s="99" t="s">
        <v>204</v>
      </c>
      <c r="B154" s="202" t="s">
        <v>205</v>
      </c>
      <c r="C154" s="10" t="s">
        <v>170</v>
      </c>
      <c r="D154" s="17"/>
      <c r="E154" s="17"/>
      <c r="F154" s="17"/>
      <c r="G154" s="17"/>
      <c r="H154" s="17"/>
      <c r="I154" s="17"/>
      <c r="J154" s="17"/>
      <c r="K154" s="53">
        <f t="shared" si="199"/>
        <v>0</v>
      </c>
      <c r="L154" s="53" t="s">
        <v>253</v>
      </c>
      <c r="M154" s="33"/>
      <c r="N154" s="17"/>
      <c r="O154" s="17"/>
      <c r="P154" s="17"/>
      <c r="Q154" s="17"/>
      <c r="R154" s="17"/>
      <c r="S154" s="17"/>
      <c r="T154" s="53">
        <f t="shared" si="200"/>
        <v>0</v>
      </c>
      <c r="U154" s="53" t="s">
        <v>253</v>
      </c>
      <c r="V154" s="17"/>
      <c r="W154" s="17"/>
      <c r="X154" s="17"/>
      <c r="Y154" s="17"/>
      <c r="Z154" s="17"/>
      <c r="AA154" s="17"/>
      <c r="AB154" s="17"/>
      <c r="AC154" s="53">
        <f t="shared" si="201"/>
        <v>0</v>
      </c>
      <c r="AD154" s="53" t="s">
        <v>253</v>
      </c>
      <c r="AE154" s="17"/>
      <c r="AF154" s="17"/>
      <c r="AG154" s="17"/>
      <c r="AH154" s="17"/>
      <c r="AI154" s="17"/>
      <c r="AJ154" s="17"/>
      <c r="AK154" s="17"/>
      <c r="AL154" s="53">
        <f t="shared" si="202"/>
        <v>0</v>
      </c>
      <c r="AM154" s="53" t="s">
        <v>253</v>
      </c>
      <c r="AN154" s="17"/>
      <c r="AO154" s="17"/>
      <c r="AP154" s="17"/>
      <c r="AQ154" s="17"/>
      <c r="AR154" s="17"/>
      <c r="AS154" s="17"/>
      <c r="AT154" s="17"/>
      <c r="AU154" s="53">
        <f t="shared" si="203"/>
        <v>0</v>
      </c>
      <c r="AV154" s="53" t="s">
        <v>253</v>
      </c>
      <c r="AW154" s="17"/>
      <c r="AX154" s="17"/>
      <c r="AY154" s="17"/>
      <c r="AZ154" s="17"/>
      <c r="BA154" s="17"/>
      <c r="BB154" s="17"/>
      <c r="BC154" s="17"/>
      <c r="BD154" s="53">
        <f t="shared" si="204"/>
        <v>0</v>
      </c>
      <c r="BE154" s="53" t="s">
        <v>253</v>
      </c>
      <c r="BF154" s="17"/>
      <c r="BG154" s="17"/>
      <c r="BH154" s="17"/>
      <c r="BI154" s="17"/>
      <c r="BJ154" s="17"/>
      <c r="BK154" s="17"/>
      <c r="BL154" s="17"/>
      <c r="BM154" s="53">
        <f t="shared" si="205"/>
        <v>0</v>
      </c>
      <c r="BN154" s="53" t="s">
        <v>253</v>
      </c>
      <c r="BO154" s="17"/>
      <c r="BP154" s="17"/>
      <c r="BQ154" s="17"/>
      <c r="BR154" s="17"/>
      <c r="BS154" s="53" t="e">
        <f>J154+IF(#REF!&gt;=2,S154,0)+IF(#REF!&gt;=3,AB154,0)+IF(#REF!&gt;=4,AK154,0)+IF(#REF!&gt;=5,AT154,0)+IF(#REF!&gt;=6,BC154,0)+IF(#REF!&gt;=7,BL154,0)+IF(#REF!&gt;=8,#REF!,0)+IF(#REF!&gt;=9,#REF!,0)+IF(#REF!&gt;=10,#REF!,0)+IF(#REF!&gt;=11,#REF!,0)+IF(#REF!&gt;=12,#REF!,0)</f>
        <v>#REF!</v>
      </c>
      <c r="BT154" s="85" t="e">
        <f>I154+R154+AA154+AJ154+AS154+BB154+BK154+#REF!+#REF!+#REF!+#REF!+#REF!</f>
        <v>#REF!</v>
      </c>
      <c r="BU154" s="107" t="e">
        <f>IF(#REF!&gt;=1,J154,I154)+IF(#REF!&gt;=2,S154,R154)+IF(#REF!&gt;=3,AB154,AA154)+IF(#REF!&gt;=4,AK154,AJ154)+IF(#REF!&gt;=5,AT154,AS154)+IF(#REF!&gt;=6,BC154,BB154)+IF(#REF!&gt;=7,BL154,BK154)+IF(#REF!&gt;=8,#REF!,#REF!)+IF(#REF!&gt;=9,#REF!,#REF!)+IF(#REF!&gt;=10,#REF!,#REF!)+IF(#REF!&gt;=11,#REF!,#REF!)+IF(#REF!&gt;=12,#REF!,#REF!)</f>
        <v>#REF!</v>
      </c>
      <c r="BV154" s="53" t="e">
        <f t="shared" si="206"/>
        <v>#REF!</v>
      </c>
      <c r="BW154" s="84" t="s">
        <v>253</v>
      </c>
    </row>
    <row r="155" spans="1:75" ht="15.75" hidden="1">
      <c r="A155" s="99" t="s">
        <v>206</v>
      </c>
      <c r="B155" s="202"/>
      <c r="C155" s="10" t="s">
        <v>1</v>
      </c>
      <c r="D155" s="52">
        <f>IF(D151=0,0,D154/D151)</f>
        <v>0</v>
      </c>
      <c r="E155" s="52">
        <f>IF(E151=0,0,E154/E151)</f>
        <v>0</v>
      </c>
      <c r="F155" s="52"/>
      <c r="G155" s="52"/>
      <c r="H155" s="52"/>
      <c r="I155" s="52">
        <f>IF(I151=0,0,I154/I151)</f>
        <v>0</v>
      </c>
      <c r="J155" s="52">
        <f>IF(J151=0,0,J154/J151)</f>
        <v>0</v>
      </c>
      <c r="K155" s="52">
        <f t="shared" si="199"/>
        <v>0</v>
      </c>
      <c r="L155" s="53" t="s">
        <v>253</v>
      </c>
      <c r="M155" s="33">
        <f>IF(M151=0,0,M154/M151)</f>
        <v>0</v>
      </c>
      <c r="N155" s="52">
        <f>IF(N151=0,0,N154/N151)</f>
        <v>0</v>
      </c>
      <c r="O155" s="52"/>
      <c r="P155" s="52"/>
      <c r="Q155" s="52"/>
      <c r="R155" s="52">
        <f>IF(R151=0,0,R154/R151)</f>
        <v>0</v>
      </c>
      <c r="S155" s="52">
        <f>IF(S151=0,0,S154/S151)</f>
        <v>0</v>
      </c>
      <c r="T155" s="52">
        <f t="shared" si="200"/>
        <v>0</v>
      </c>
      <c r="U155" s="53" t="s">
        <v>253</v>
      </c>
      <c r="V155" s="52">
        <f>IF(V151=0,0,V154/V151)</f>
        <v>0</v>
      </c>
      <c r="W155" s="52">
        <f>IF(W151=0,0,W154/W151)</f>
        <v>0</v>
      </c>
      <c r="X155" s="52"/>
      <c r="Y155" s="52"/>
      <c r="Z155" s="52"/>
      <c r="AA155" s="52">
        <f>IF(AA151=0,0,AA154/AA151)</f>
        <v>0</v>
      </c>
      <c r="AB155" s="52">
        <f>IF(AB151=0,0,AB154/AB151)</f>
        <v>0</v>
      </c>
      <c r="AC155" s="52">
        <f t="shared" si="201"/>
        <v>0</v>
      </c>
      <c r="AD155" s="53" t="s">
        <v>253</v>
      </c>
      <c r="AE155" s="52">
        <f>IF(AE151=0,0,AE154/AE151)</f>
        <v>0</v>
      </c>
      <c r="AF155" s="52">
        <f>IF(AF151=0,0,AF154/AF151)</f>
        <v>0</v>
      </c>
      <c r="AG155" s="52"/>
      <c r="AH155" s="52"/>
      <c r="AI155" s="52"/>
      <c r="AJ155" s="52">
        <f>IF(AJ151=0,0,AJ154/AJ151)</f>
        <v>0</v>
      </c>
      <c r="AK155" s="52">
        <f>IF(AK151=0,0,AK154/AK151)</f>
        <v>0</v>
      </c>
      <c r="AL155" s="52">
        <f t="shared" si="202"/>
        <v>0</v>
      </c>
      <c r="AM155" s="53" t="s">
        <v>253</v>
      </c>
      <c r="AN155" s="52">
        <f>IF(AN151=0,0,AN154/AN151)</f>
        <v>0</v>
      </c>
      <c r="AO155" s="52">
        <f>IF(AO151=0,0,AO154/AO151)</f>
        <v>0</v>
      </c>
      <c r="AP155" s="52"/>
      <c r="AQ155" s="52"/>
      <c r="AR155" s="52"/>
      <c r="AS155" s="52">
        <f>IF(AS151=0,0,AS154/AS151)</f>
        <v>0</v>
      </c>
      <c r="AT155" s="52">
        <f>IF(AT151=0,0,AT154/AT151)</f>
        <v>0</v>
      </c>
      <c r="AU155" s="52">
        <f t="shared" si="203"/>
        <v>0</v>
      </c>
      <c r="AV155" s="53" t="s">
        <v>253</v>
      </c>
      <c r="AW155" s="52">
        <f>IF(AW151=0,0,AW154/AW151)</f>
        <v>0</v>
      </c>
      <c r="AX155" s="52">
        <f>IF(AX151=0,0,AX154/AX151)</f>
        <v>0</v>
      </c>
      <c r="AY155" s="52"/>
      <c r="AZ155" s="52"/>
      <c r="BA155" s="52"/>
      <c r="BB155" s="52">
        <f>IF(BB151=0,0,BB154/BB151)</f>
        <v>0</v>
      </c>
      <c r="BC155" s="52">
        <f>IF(BC151=0,0,BC154/BC151)</f>
        <v>0</v>
      </c>
      <c r="BD155" s="52">
        <f t="shared" si="204"/>
        <v>0</v>
      </c>
      <c r="BE155" s="53" t="s">
        <v>253</v>
      </c>
      <c r="BF155" s="52">
        <f>IF(BF151=0,0,BF154/BF151)</f>
        <v>0</v>
      </c>
      <c r="BG155" s="52"/>
      <c r="BH155" s="52">
        <f>IF(BH151=0,0,BH154/BH151)</f>
        <v>0</v>
      </c>
      <c r="BI155" s="52"/>
      <c r="BJ155" s="52"/>
      <c r="BK155" s="52">
        <f>IF(BK151=0,0,BK154/BK151)</f>
        <v>0</v>
      </c>
      <c r="BL155" s="52">
        <f>IF(BL151=0,0,BL154/BL151)</f>
        <v>0</v>
      </c>
      <c r="BM155" s="52">
        <f t="shared" si="205"/>
        <v>0</v>
      </c>
      <c r="BN155" s="53" t="s">
        <v>253</v>
      </c>
      <c r="BO155" s="52">
        <f>IF(BO151=0,0,BO154/BO151)</f>
        <v>0</v>
      </c>
      <c r="BP155" s="52">
        <f>IF(BP151=0,0,BP154/BP151)</f>
        <v>0</v>
      </c>
      <c r="BQ155" s="52"/>
      <c r="BR155" s="52"/>
      <c r="BS155" s="52" t="e">
        <f>IF(BS151=0,0,BS154/BS151)</f>
        <v>#REF!</v>
      </c>
      <c r="BT155" s="86" t="e">
        <f>IF(BT151=0,0,BT154/BT151)</f>
        <v>#REF!</v>
      </c>
      <c r="BU155" s="52" t="e">
        <f>IF(BU151=0,0,BU154/BU151)</f>
        <v>#REF!</v>
      </c>
      <c r="BV155" s="52" t="e">
        <f t="shared" si="206"/>
        <v>#REF!</v>
      </c>
      <c r="BW155" s="84" t="s">
        <v>253</v>
      </c>
    </row>
    <row r="156" spans="1:75" ht="15.75" hidden="1">
      <c r="A156" s="99" t="s">
        <v>207</v>
      </c>
      <c r="B156" s="35" t="s">
        <v>208</v>
      </c>
      <c r="C156" s="10" t="s">
        <v>170</v>
      </c>
      <c r="D156" s="17"/>
      <c r="E156" s="17"/>
      <c r="F156" s="17"/>
      <c r="G156" s="17"/>
      <c r="H156" s="17"/>
      <c r="I156" s="17"/>
      <c r="J156" s="17"/>
      <c r="K156" s="53">
        <f t="shared" si="199"/>
        <v>0</v>
      </c>
      <c r="L156" s="110">
        <f t="shared" si="191"/>
        <v>0</v>
      </c>
      <c r="M156" s="17"/>
      <c r="N156" s="17"/>
      <c r="O156" s="17"/>
      <c r="P156" s="17"/>
      <c r="Q156" s="17"/>
      <c r="R156" s="17"/>
      <c r="S156" s="17"/>
      <c r="T156" s="53">
        <f t="shared" si="200"/>
        <v>0</v>
      </c>
      <c r="U156" s="110">
        <f>IF(R156=0,0,T156/R156)</f>
        <v>0</v>
      </c>
      <c r="V156" s="17"/>
      <c r="W156" s="17"/>
      <c r="X156" s="17"/>
      <c r="Y156" s="17"/>
      <c r="Z156" s="17"/>
      <c r="AA156" s="17"/>
      <c r="AB156" s="17"/>
      <c r="AC156" s="53">
        <f t="shared" si="201"/>
        <v>0</v>
      </c>
      <c r="AD156" s="110">
        <f>IF(AA156=0,0,AC156/AA156)</f>
        <v>0</v>
      </c>
      <c r="AE156" s="17"/>
      <c r="AF156" s="17"/>
      <c r="AG156" s="17"/>
      <c r="AH156" s="17"/>
      <c r="AI156" s="17"/>
      <c r="AJ156" s="17"/>
      <c r="AK156" s="17"/>
      <c r="AL156" s="53">
        <f t="shared" si="202"/>
        <v>0</v>
      </c>
      <c r="AM156" s="110">
        <f>IF(AJ156=0,0,AL156/AJ156)</f>
        <v>0</v>
      </c>
      <c r="AN156" s="17"/>
      <c r="AO156" s="17"/>
      <c r="AP156" s="17"/>
      <c r="AQ156" s="17"/>
      <c r="AR156" s="17"/>
      <c r="AS156" s="17"/>
      <c r="AT156" s="17"/>
      <c r="AU156" s="53">
        <f t="shared" si="203"/>
        <v>0</v>
      </c>
      <c r="AV156" s="110">
        <f>IF(AS156=0,0,AU156/AS156)</f>
        <v>0</v>
      </c>
      <c r="AW156" s="17"/>
      <c r="AX156" s="17"/>
      <c r="AY156" s="17"/>
      <c r="AZ156" s="17"/>
      <c r="BA156" s="17"/>
      <c r="BB156" s="17"/>
      <c r="BC156" s="17"/>
      <c r="BD156" s="53">
        <f t="shared" si="204"/>
        <v>0</v>
      </c>
      <c r="BE156" s="110">
        <f>IF(BB156=0,0,BD156/BB156)</f>
        <v>0</v>
      </c>
      <c r="BF156" s="17"/>
      <c r="BG156" s="17"/>
      <c r="BH156" s="17"/>
      <c r="BI156" s="17"/>
      <c r="BJ156" s="17"/>
      <c r="BK156" s="17"/>
      <c r="BL156" s="17"/>
      <c r="BM156" s="53">
        <f t="shared" si="205"/>
        <v>0</v>
      </c>
      <c r="BN156" s="110">
        <f>IF(BK156=0,0,BM156/BK156)</f>
        <v>0</v>
      </c>
      <c r="BO156" s="17"/>
      <c r="BP156" s="17"/>
      <c r="BQ156" s="17"/>
      <c r="BR156" s="17"/>
      <c r="BS156" s="53" t="e">
        <f>J156+IF(#REF!&gt;=2,S156,0)+IF(#REF!&gt;=3,AB156,0)+IF(#REF!&gt;=4,AK156,0)+IF(#REF!&gt;=5,AT156,0)+IF(#REF!&gt;=6,BC156,0)+IF(#REF!&gt;=7,BL156,0)+IF(#REF!&gt;=8,#REF!,0)+IF(#REF!&gt;=9,#REF!,0)+IF(#REF!&gt;=10,#REF!,0)+IF(#REF!&gt;=11,#REF!,0)+IF(#REF!&gt;=12,#REF!,0)</f>
        <v>#REF!</v>
      </c>
      <c r="BT156" s="85" t="e">
        <f>I156+R156+AA156+AJ156+AS156+BB156+BK156+#REF!+#REF!+#REF!+#REF!+#REF!</f>
        <v>#REF!</v>
      </c>
      <c r="BU156" s="107" t="e">
        <f>IF(#REF!&gt;=1,J156,I156)+IF(#REF!&gt;=2,S156,R156)+IF(#REF!&gt;=3,AB156,AA156)+IF(#REF!&gt;=4,AK156,AJ156)+IF(#REF!&gt;=5,AT156,AS156)+IF(#REF!&gt;=6,BC156,BB156)+IF(#REF!&gt;=7,BL156,BK156)+IF(#REF!&gt;=8,#REF!,#REF!)+IF(#REF!&gt;=9,#REF!,#REF!)+IF(#REF!&gt;=10,#REF!,#REF!)+IF(#REF!&gt;=11,#REF!,#REF!)+IF(#REF!&gt;=12,#REF!,#REF!)</f>
        <v>#REF!</v>
      </c>
      <c r="BV156" s="53" t="e">
        <f t="shared" si="206"/>
        <v>#REF!</v>
      </c>
      <c r="BW156" s="118" t="e">
        <f>IF(BT156=0,0,BV156/BT156)</f>
        <v>#REF!</v>
      </c>
    </row>
    <row r="157" spans="1:75" ht="15.75" hidden="1">
      <c r="A157" s="99" t="s">
        <v>209</v>
      </c>
      <c r="B157" s="35" t="s">
        <v>210</v>
      </c>
      <c r="C157" s="10" t="s">
        <v>170</v>
      </c>
      <c r="D157" s="53">
        <f>D151-D153-D154+D156</f>
        <v>0</v>
      </c>
      <c r="E157" s="53">
        <f>E151-E153-E154+E156</f>
        <v>0</v>
      </c>
      <c r="F157" s="53"/>
      <c r="G157" s="53"/>
      <c r="H157" s="53"/>
      <c r="I157" s="53">
        <f>I151-I153-I154+I156</f>
        <v>0</v>
      </c>
      <c r="J157" s="53">
        <f>J151-J153-J154+J156</f>
        <v>0</v>
      </c>
      <c r="K157" s="53">
        <f t="shared" si="199"/>
        <v>0</v>
      </c>
      <c r="L157" s="110">
        <f t="shared" si="191"/>
        <v>0</v>
      </c>
      <c r="M157" s="17">
        <f>M151-M153-M154+M156</f>
        <v>0</v>
      </c>
      <c r="N157" s="53">
        <f>N151-N153-N154+N156</f>
        <v>0</v>
      </c>
      <c r="O157" s="53"/>
      <c r="P157" s="53"/>
      <c r="Q157" s="53"/>
      <c r="R157" s="53">
        <f>R151-R153-R154+R156</f>
        <v>0</v>
      </c>
      <c r="S157" s="53">
        <f>S151-S153-S154+S156</f>
        <v>0</v>
      </c>
      <c r="T157" s="53">
        <f t="shared" si="200"/>
        <v>0</v>
      </c>
      <c r="U157" s="110">
        <f>IF(R157=0,0,T157/R157)</f>
        <v>0</v>
      </c>
      <c r="V157" s="53">
        <f>V151-V153-V154+V156</f>
        <v>0</v>
      </c>
      <c r="W157" s="53">
        <f>W151-W153-W154+W156</f>
        <v>0</v>
      </c>
      <c r="X157" s="53"/>
      <c r="Y157" s="53"/>
      <c r="Z157" s="53"/>
      <c r="AA157" s="53">
        <f>AA151-AA153-AA154+AA156</f>
        <v>0</v>
      </c>
      <c r="AB157" s="53">
        <f>AB151-AB153-AB154+AB156</f>
        <v>0</v>
      </c>
      <c r="AC157" s="53">
        <f t="shared" si="201"/>
        <v>0</v>
      </c>
      <c r="AD157" s="110">
        <f>IF(AA157=0,0,AC157/AA157)</f>
        <v>0</v>
      </c>
      <c r="AE157" s="53">
        <f>AE151-AE153-AE154+AE156</f>
        <v>0</v>
      </c>
      <c r="AF157" s="53">
        <f>AF151-AF153-AF154+AF156</f>
        <v>0</v>
      </c>
      <c r="AG157" s="53"/>
      <c r="AH157" s="53"/>
      <c r="AI157" s="53"/>
      <c r="AJ157" s="53">
        <f>AJ151-AJ153-AJ154+AJ156</f>
        <v>0</v>
      </c>
      <c r="AK157" s="53">
        <f>AK151-AK153-AK154+AK156</f>
        <v>0</v>
      </c>
      <c r="AL157" s="53">
        <f t="shared" si="202"/>
        <v>0</v>
      </c>
      <c r="AM157" s="110">
        <f>IF(AJ157=0,0,AL157/AJ157)</f>
        <v>0</v>
      </c>
      <c r="AN157" s="53">
        <f>AN151-AN153-AN154+AN156</f>
        <v>0</v>
      </c>
      <c r="AO157" s="53">
        <f>AO151-AO153-AO154+AO156</f>
        <v>0</v>
      </c>
      <c r="AP157" s="53"/>
      <c r="AQ157" s="53"/>
      <c r="AR157" s="53"/>
      <c r="AS157" s="53">
        <f>AS151-AS153-AS154+AS156</f>
        <v>0</v>
      </c>
      <c r="AT157" s="53">
        <f>AT151-AT153-AT154+AT156</f>
        <v>0</v>
      </c>
      <c r="AU157" s="53">
        <f t="shared" si="203"/>
        <v>0</v>
      </c>
      <c r="AV157" s="110">
        <f>IF(AS157=0,0,AU157/AS157)</f>
        <v>0</v>
      </c>
      <c r="AW157" s="53">
        <f>AW151-AW153-AW154+AW156</f>
        <v>0</v>
      </c>
      <c r="AX157" s="53">
        <f>AX151-AX153-AX154+AX156</f>
        <v>0</v>
      </c>
      <c r="AY157" s="53"/>
      <c r="AZ157" s="53"/>
      <c r="BA157" s="53"/>
      <c r="BB157" s="53">
        <f>BB151-BB153-BB154+BB156</f>
        <v>0</v>
      </c>
      <c r="BC157" s="53">
        <f>BC151-BC153-BC154+BC156</f>
        <v>0</v>
      </c>
      <c r="BD157" s="53">
        <f t="shared" si="204"/>
        <v>0</v>
      </c>
      <c r="BE157" s="110">
        <f>IF(BB157=0,0,BD157/BB157)</f>
        <v>0</v>
      </c>
      <c r="BF157" s="53">
        <f>BF151-BF153-BF154+BF156</f>
        <v>0</v>
      </c>
      <c r="BG157" s="53"/>
      <c r="BH157" s="53">
        <f>BH151-BH153-BH154+BH156</f>
        <v>0</v>
      </c>
      <c r="BI157" s="53"/>
      <c r="BJ157" s="53"/>
      <c r="BK157" s="53">
        <f>BK151-BK153-BK154+BK156</f>
        <v>0</v>
      </c>
      <c r="BL157" s="53">
        <f>BL151-BL153-BL154+BL156</f>
        <v>0</v>
      </c>
      <c r="BM157" s="53">
        <f t="shared" si="205"/>
        <v>0</v>
      </c>
      <c r="BN157" s="110">
        <f>IF(BK157=0,0,BM157/BK157)</f>
        <v>0</v>
      </c>
      <c r="BO157" s="53">
        <f>BO151-BO153-BO154+BO156</f>
        <v>0</v>
      </c>
      <c r="BP157" s="53">
        <f>BP151-BP153-BP154+BP156</f>
        <v>0</v>
      </c>
      <c r="BQ157" s="53"/>
      <c r="BR157" s="53"/>
      <c r="BS157" s="53" t="e">
        <f>BS151-BS153-BS154+BS156</f>
        <v>#REF!</v>
      </c>
      <c r="BT157" s="85" t="e">
        <f>BT151-BT153-BT154+BT156</f>
        <v>#REF!</v>
      </c>
      <c r="BU157" s="53" t="e">
        <f>BU151-BU153-BU154+BU156</f>
        <v>#REF!</v>
      </c>
      <c r="BV157" s="53" t="e">
        <f t="shared" si="206"/>
        <v>#REF!</v>
      </c>
      <c r="BW157" s="118" t="e">
        <f>IF(BT157=0,0,BV157/BT157)</f>
        <v>#REF!</v>
      </c>
    </row>
    <row r="158" spans="1:75" ht="15.75" hidden="1">
      <c r="A158" s="99" t="s">
        <v>211</v>
      </c>
      <c r="B158" s="198" t="s">
        <v>31</v>
      </c>
      <c r="C158" s="10" t="s">
        <v>170</v>
      </c>
      <c r="D158" s="53">
        <f>D159*D157</f>
        <v>0</v>
      </c>
      <c r="E158" s="53">
        <f>E159*E157</f>
        <v>0</v>
      </c>
      <c r="F158" s="53"/>
      <c r="G158" s="53"/>
      <c r="H158" s="53"/>
      <c r="I158" s="53">
        <f>I159*I157</f>
        <v>0</v>
      </c>
      <c r="J158" s="53">
        <f>J159*J157</f>
        <v>0</v>
      </c>
      <c r="K158" s="53">
        <f t="shared" si="199"/>
        <v>0</v>
      </c>
      <c r="L158" s="53" t="s">
        <v>253</v>
      </c>
      <c r="M158" s="53">
        <f>M159*M157</f>
        <v>0</v>
      </c>
      <c r="N158" s="53">
        <f>N159*N157</f>
        <v>0</v>
      </c>
      <c r="O158" s="53"/>
      <c r="P158" s="53"/>
      <c r="Q158" s="53"/>
      <c r="R158" s="53">
        <f>R159*R157</f>
        <v>0</v>
      </c>
      <c r="S158" s="53">
        <f>S159*S157</f>
        <v>0</v>
      </c>
      <c r="T158" s="53">
        <f t="shared" si="200"/>
        <v>0</v>
      </c>
      <c r="U158" s="53" t="s">
        <v>253</v>
      </c>
      <c r="V158" s="53">
        <f>V159*V157</f>
        <v>0</v>
      </c>
      <c r="W158" s="53">
        <f>W159*W157</f>
        <v>0</v>
      </c>
      <c r="X158" s="53"/>
      <c r="Y158" s="53"/>
      <c r="Z158" s="53"/>
      <c r="AA158" s="53">
        <f>AA159*AA157</f>
        <v>0</v>
      </c>
      <c r="AB158" s="53">
        <f>AB159*AB157</f>
        <v>0</v>
      </c>
      <c r="AC158" s="53">
        <f t="shared" si="201"/>
        <v>0</v>
      </c>
      <c r="AD158" s="53" t="s">
        <v>253</v>
      </c>
      <c r="AE158" s="53">
        <f>AE159*AE157</f>
        <v>0</v>
      </c>
      <c r="AF158" s="53">
        <f>AF159*AF157</f>
        <v>0</v>
      </c>
      <c r="AG158" s="53"/>
      <c r="AH158" s="53"/>
      <c r="AI158" s="53"/>
      <c r="AJ158" s="53">
        <f>AJ159*AJ157</f>
        <v>0</v>
      </c>
      <c r="AK158" s="53">
        <f>AK159*AK157</f>
        <v>0</v>
      </c>
      <c r="AL158" s="53">
        <f t="shared" si="202"/>
        <v>0</v>
      </c>
      <c r="AM158" s="53" t="s">
        <v>253</v>
      </c>
      <c r="AN158" s="53">
        <f>AN159*AN157</f>
        <v>0</v>
      </c>
      <c r="AO158" s="53">
        <f>AO159*AO157</f>
        <v>0</v>
      </c>
      <c r="AP158" s="53"/>
      <c r="AQ158" s="53"/>
      <c r="AR158" s="53"/>
      <c r="AS158" s="53">
        <f>AS159*AS157</f>
        <v>0</v>
      </c>
      <c r="AT158" s="53">
        <f>AT159*AT157</f>
        <v>0</v>
      </c>
      <c r="AU158" s="53">
        <f t="shared" si="203"/>
        <v>0</v>
      </c>
      <c r="AV158" s="53" t="s">
        <v>253</v>
      </c>
      <c r="AW158" s="53">
        <f>AW159*AW157</f>
        <v>0</v>
      </c>
      <c r="AX158" s="53">
        <f>AX159*AX157</f>
        <v>0</v>
      </c>
      <c r="AY158" s="53"/>
      <c r="AZ158" s="53"/>
      <c r="BA158" s="53"/>
      <c r="BB158" s="53">
        <f>BB159*BB157</f>
        <v>0</v>
      </c>
      <c r="BC158" s="53">
        <f>BC159*BC157</f>
        <v>0</v>
      </c>
      <c r="BD158" s="53">
        <f t="shared" si="204"/>
        <v>0</v>
      </c>
      <c r="BE158" s="53" t="s">
        <v>253</v>
      </c>
      <c r="BF158" s="53">
        <f>BF159*BF157</f>
        <v>0</v>
      </c>
      <c r="BG158" s="53"/>
      <c r="BH158" s="53">
        <f>BH159*BH157</f>
        <v>0</v>
      </c>
      <c r="BI158" s="53"/>
      <c r="BJ158" s="53"/>
      <c r="BK158" s="53">
        <f>BK159*BK157</f>
        <v>0</v>
      </c>
      <c r="BL158" s="53">
        <f>BL159*BL157</f>
        <v>0</v>
      </c>
      <c r="BM158" s="53">
        <f t="shared" si="205"/>
        <v>0</v>
      </c>
      <c r="BN158" s="53" t="s">
        <v>253</v>
      </c>
      <c r="BO158" s="53">
        <f>BO159*BO157</f>
        <v>0</v>
      </c>
      <c r="BP158" s="53">
        <f>BP159*BP157</f>
        <v>0</v>
      </c>
      <c r="BQ158" s="53"/>
      <c r="BR158" s="53"/>
      <c r="BS158" s="53" t="e">
        <f>J158+IF(#REF!&gt;=2,S158,0)+IF(#REF!&gt;=3,AB158,0)+IF(#REF!&gt;=4,AK158,0)+IF(#REF!&gt;=5,AT158,0)+IF(#REF!&gt;=6,BC158,0)+IF(#REF!&gt;=7,BL158,0)+IF(#REF!&gt;=8,#REF!,0)+IF(#REF!&gt;=9,#REF!,0)+IF(#REF!&gt;=10,#REF!,0)+IF(#REF!&gt;=11,#REF!,0)+IF(#REF!&gt;=12,#REF!,0)</f>
        <v>#REF!</v>
      </c>
      <c r="BT158" s="85" t="e">
        <f>I158+R158+AA158+AJ158+AS158+BB158+BK158+#REF!+#REF!+#REF!+#REF!+#REF!</f>
        <v>#REF!</v>
      </c>
      <c r="BU158" s="107" t="e">
        <f>IF(#REF!&gt;=1,J158,I158)+IF(#REF!&gt;=2,S158,R158)+IF(#REF!&gt;=3,AB158,AA158)+IF(#REF!&gt;=4,AK158,AJ158)+IF(#REF!&gt;=5,AT158,AS158)+IF(#REF!&gt;=6,BC158,BB158)+IF(#REF!&gt;=7,BL158,BK158)+IF(#REF!&gt;=8,#REF!,#REF!)+IF(#REF!&gt;=9,#REF!,#REF!)+IF(#REF!&gt;=10,#REF!,#REF!)+IF(#REF!&gt;=11,#REF!,#REF!)+IF(#REF!&gt;=12,#REF!,#REF!)</f>
        <v>#REF!</v>
      </c>
      <c r="BV158" s="53" t="e">
        <f t="shared" si="206"/>
        <v>#REF!</v>
      </c>
      <c r="BW158" s="84" t="s">
        <v>253</v>
      </c>
    </row>
    <row r="159" spans="1:75" ht="15.75" hidden="1">
      <c r="A159" s="99" t="s">
        <v>212</v>
      </c>
      <c r="B159" s="198"/>
      <c r="C159" s="10" t="s">
        <v>1</v>
      </c>
      <c r="D159" s="21"/>
      <c r="E159" s="21"/>
      <c r="F159" s="21"/>
      <c r="G159" s="21"/>
      <c r="H159" s="21"/>
      <c r="I159" s="21"/>
      <c r="J159" s="21"/>
      <c r="K159" s="52">
        <f t="shared" si="199"/>
        <v>0</v>
      </c>
      <c r="L159" s="53" t="s">
        <v>253</v>
      </c>
      <c r="M159" s="32"/>
      <c r="N159" s="21"/>
      <c r="O159" s="21"/>
      <c r="P159" s="21"/>
      <c r="Q159" s="21"/>
      <c r="R159" s="21"/>
      <c r="S159" s="21"/>
      <c r="T159" s="52">
        <f t="shared" si="200"/>
        <v>0</v>
      </c>
      <c r="U159" s="53" t="s">
        <v>253</v>
      </c>
      <c r="V159" s="21"/>
      <c r="W159" s="21"/>
      <c r="X159" s="21"/>
      <c r="Y159" s="21"/>
      <c r="Z159" s="21"/>
      <c r="AA159" s="21"/>
      <c r="AB159" s="21"/>
      <c r="AC159" s="52">
        <f t="shared" si="201"/>
        <v>0</v>
      </c>
      <c r="AD159" s="53" t="s">
        <v>253</v>
      </c>
      <c r="AE159" s="21"/>
      <c r="AF159" s="21"/>
      <c r="AG159" s="21"/>
      <c r="AH159" s="21"/>
      <c r="AI159" s="21"/>
      <c r="AJ159" s="21"/>
      <c r="AK159" s="21"/>
      <c r="AL159" s="52">
        <f t="shared" si="202"/>
        <v>0</v>
      </c>
      <c r="AM159" s="53" t="s">
        <v>253</v>
      </c>
      <c r="AN159" s="21"/>
      <c r="AO159" s="21"/>
      <c r="AP159" s="21"/>
      <c r="AQ159" s="21"/>
      <c r="AR159" s="21"/>
      <c r="AS159" s="21"/>
      <c r="AT159" s="21"/>
      <c r="AU159" s="52">
        <f t="shared" si="203"/>
        <v>0</v>
      </c>
      <c r="AV159" s="53" t="s">
        <v>253</v>
      </c>
      <c r="AW159" s="21"/>
      <c r="AX159" s="21"/>
      <c r="AY159" s="21"/>
      <c r="AZ159" s="21"/>
      <c r="BA159" s="21"/>
      <c r="BB159" s="21"/>
      <c r="BC159" s="21"/>
      <c r="BD159" s="52">
        <f t="shared" si="204"/>
        <v>0</v>
      </c>
      <c r="BE159" s="53" t="s">
        <v>253</v>
      </c>
      <c r="BF159" s="21"/>
      <c r="BG159" s="21"/>
      <c r="BH159" s="21"/>
      <c r="BI159" s="21"/>
      <c r="BJ159" s="21"/>
      <c r="BK159" s="21"/>
      <c r="BL159" s="21"/>
      <c r="BM159" s="52">
        <f t="shared" si="205"/>
        <v>0</v>
      </c>
      <c r="BN159" s="53" t="s">
        <v>253</v>
      </c>
      <c r="BO159" s="21"/>
      <c r="BP159" s="21"/>
      <c r="BQ159" s="21"/>
      <c r="BR159" s="21"/>
      <c r="BS159" s="52" t="e">
        <f>IF(BS158=0,0,BS158/BS157)</f>
        <v>#REF!</v>
      </c>
      <c r="BT159" s="104" t="e">
        <f>IF(BT157=0,0,BT158/BT157)</f>
        <v>#REF!</v>
      </c>
      <c r="BU159" s="52" t="e">
        <f>IF(BU157=0,0,BU158/BU157)</f>
        <v>#REF!</v>
      </c>
      <c r="BV159" s="52" t="e">
        <f t="shared" si="206"/>
        <v>#REF!</v>
      </c>
      <c r="BW159" s="84" t="s">
        <v>253</v>
      </c>
    </row>
    <row r="160" spans="1:75" ht="15.75" hidden="1">
      <c r="A160" s="99" t="s">
        <v>213</v>
      </c>
      <c r="B160" s="35" t="s">
        <v>34</v>
      </c>
      <c r="C160" s="10" t="s">
        <v>170</v>
      </c>
      <c r="D160" s="17"/>
      <c r="E160" s="17"/>
      <c r="F160" s="17"/>
      <c r="G160" s="17"/>
      <c r="H160" s="17"/>
      <c r="I160" s="17"/>
      <c r="J160" s="17"/>
      <c r="K160" s="53">
        <f t="shared" si="199"/>
        <v>0</v>
      </c>
      <c r="L160" s="110">
        <f t="shared" si="191"/>
        <v>0</v>
      </c>
      <c r="M160" s="33"/>
      <c r="N160" s="17"/>
      <c r="O160" s="17"/>
      <c r="P160" s="17"/>
      <c r="Q160" s="17"/>
      <c r="R160" s="17"/>
      <c r="S160" s="17"/>
      <c r="T160" s="53">
        <f t="shared" si="200"/>
        <v>0</v>
      </c>
      <c r="U160" s="110">
        <f>IF(R160=0,0,T160/R160)</f>
        <v>0</v>
      </c>
      <c r="V160" s="17"/>
      <c r="W160" s="17"/>
      <c r="X160" s="17"/>
      <c r="Y160" s="17"/>
      <c r="Z160" s="17"/>
      <c r="AA160" s="17"/>
      <c r="AB160" s="17"/>
      <c r="AC160" s="53">
        <f t="shared" si="201"/>
        <v>0</v>
      </c>
      <c r="AD160" s="110">
        <f>IF(AA160=0,0,AC160/AA160)</f>
        <v>0</v>
      </c>
      <c r="AE160" s="17"/>
      <c r="AF160" s="17"/>
      <c r="AG160" s="17"/>
      <c r="AH160" s="17"/>
      <c r="AI160" s="17"/>
      <c r="AJ160" s="17"/>
      <c r="AK160" s="17"/>
      <c r="AL160" s="53">
        <f t="shared" si="202"/>
        <v>0</v>
      </c>
      <c r="AM160" s="110">
        <f>IF(AJ160=0,0,AL160/AJ160)</f>
        <v>0</v>
      </c>
      <c r="AN160" s="17"/>
      <c r="AO160" s="17"/>
      <c r="AP160" s="17"/>
      <c r="AQ160" s="17"/>
      <c r="AR160" s="17"/>
      <c r="AS160" s="17"/>
      <c r="AT160" s="17"/>
      <c r="AU160" s="53">
        <f t="shared" si="203"/>
        <v>0</v>
      </c>
      <c r="AV160" s="110">
        <f>IF(AS160=0,0,AU160/AS160)</f>
        <v>0</v>
      </c>
      <c r="AW160" s="17"/>
      <c r="AX160" s="17"/>
      <c r="AY160" s="17"/>
      <c r="AZ160" s="17"/>
      <c r="BA160" s="17"/>
      <c r="BB160" s="17"/>
      <c r="BC160" s="17"/>
      <c r="BD160" s="53">
        <f t="shared" si="204"/>
        <v>0</v>
      </c>
      <c r="BE160" s="110">
        <f>IF(BB160=0,0,BD160/BB160)</f>
        <v>0</v>
      </c>
      <c r="BF160" s="17"/>
      <c r="BG160" s="17"/>
      <c r="BH160" s="17"/>
      <c r="BI160" s="17"/>
      <c r="BJ160" s="17"/>
      <c r="BK160" s="17"/>
      <c r="BL160" s="17"/>
      <c r="BM160" s="53">
        <f t="shared" si="205"/>
        <v>0</v>
      </c>
      <c r="BN160" s="110">
        <f>IF(BK160=0,0,BM160/BK160)</f>
        <v>0</v>
      </c>
      <c r="BO160" s="17"/>
      <c r="BP160" s="17"/>
      <c r="BQ160" s="17"/>
      <c r="BR160" s="17"/>
      <c r="BS160" s="53" t="e">
        <f>J160+IF(#REF!&gt;=2,S160,0)+IF(#REF!&gt;=3,AB160,0)+IF(#REF!&gt;=4,AK160,0)+IF(#REF!&gt;=5,AT160,0)+IF(#REF!&gt;=6,BC160,0)+IF(#REF!&gt;=7,BL160,0)+IF(#REF!&gt;=8,#REF!,0)+IF(#REF!&gt;=9,#REF!,0)+IF(#REF!&gt;=10,#REF!,0)+IF(#REF!&gt;=11,#REF!,0)+IF(#REF!&gt;=12,#REF!,0)</f>
        <v>#REF!</v>
      </c>
      <c r="BT160" s="85" t="e">
        <f>I160+R160+AA160+AJ160+AS160+BB160+BK160+#REF!+#REF!+#REF!+#REF!+#REF!</f>
        <v>#REF!</v>
      </c>
      <c r="BU160" s="107" t="e">
        <f>IF(#REF!&gt;=1,J160,I160)+IF(#REF!&gt;=2,S160,R160)+IF(#REF!&gt;=3,AB160,AA160)+IF(#REF!&gt;=4,AK160,AJ160)+IF(#REF!&gt;=5,AT160,AS160)+IF(#REF!&gt;=6,BC160,BB160)+IF(#REF!&gt;=7,BL160,BK160)+IF(#REF!&gt;=8,#REF!,#REF!)+IF(#REF!&gt;=9,#REF!,#REF!)+IF(#REF!&gt;=10,#REF!,#REF!)+IF(#REF!&gt;=11,#REF!,#REF!)+IF(#REF!&gt;=12,#REF!,#REF!)</f>
        <v>#REF!</v>
      </c>
      <c r="BV160" s="53" t="e">
        <f t="shared" si="206"/>
        <v>#REF!</v>
      </c>
      <c r="BW160" s="118" t="e">
        <f>IF(BT160=0,0,BV160/BT160)</f>
        <v>#REF!</v>
      </c>
    </row>
    <row r="161" spans="1:75" ht="15.75" hidden="1">
      <c r="A161" s="99" t="s">
        <v>214</v>
      </c>
      <c r="B161" s="36" t="s">
        <v>35</v>
      </c>
      <c r="C161" s="10" t="s">
        <v>170</v>
      </c>
      <c r="D161" s="53">
        <f>D157-D158-D160</f>
        <v>0</v>
      </c>
      <c r="E161" s="53">
        <f>E157-E158-E160</f>
        <v>0</v>
      </c>
      <c r="F161" s="53"/>
      <c r="G161" s="53"/>
      <c r="H161" s="53"/>
      <c r="I161" s="53">
        <f>I157-I158-I160</f>
        <v>0</v>
      </c>
      <c r="J161" s="53">
        <f>J157-J158-J160</f>
        <v>0</v>
      </c>
      <c r="K161" s="53">
        <f t="shared" si="199"/>
        <v>0</v>
      </c>
      <c r="L161" s="110">
        <f t="shared" si="191"/>
        <v>0</v>
      </c>
      <c r="M161" s="33">
        <f>M157-M158-M160</f>
        <v>0</v>
      </c>
      <c r="N161" s="53">
        <f>N157-N158-N160</f>
        <v>0</v>
      </c>
      <c r="O161" s="53"/>
      <c r="P161" s="53"/>
      <c r="Q161" s="53"/>
      <c r="R161" s="53">
        <f>R157-R158-R160</f>
        <v>0</v>
      </c>
      <c r="S161" s="53">
        <f>S157-S158-S160</f>
        <v>0</v>
      </c>
      <c r="T161" s="53">
        <f t="shared" si="200"/>
        <v>0</v>
      </c>
      <c r="U161" s="110">
        <f>IF(R161=0,0,T161/R161)</f>
        <v>0</v>
      </c>
      <c r="V161" s="53">
        <f>V157-V158-V160</f>
        <v>0</v>
      </c>
      <c r="W161" s="53">
        <f>W157-W158-W160</f>
        <v>0</v>
      </c>
      <c r="X161" s="53"/>
      <c r="Y161" s="53"/>
      <c r="Z161" s="53"/>
      <c r="AA161" s="53">
        <f>AA157-AA158-AA160</f>
        <v>0</v>
      </c>
      <c r="AB161" s="53">
        <f>AB157-AB158-AB160</f>
        <v>0</v>
      </c>
      <c r="AC161" s="53">
        <f t="shared" si="201"/>
        <v>0</v>
      </c>
      <c r="AD161" s="110">
        <f>IF(AA161=0,0,AC161/AA161)</f>
        <v>0</v>
      </c>
      <c r="AE161" s="53">
        <f>AE157-AE158-AE160</f>
        <v>0</v>
      </c>
      <c r="AF161" s="53">
        <f>AF157-AF158-AF160</f>
        <v>0</v>
      </c>
      <c r="AG161" s="53"/>
      <c r="AH161" s="53"/>
      <c r="AI161" s="53"/>
      <c r="AJ161" s="53">
        <f>AJ157-AJ158-AJ160</f>
        <v>0</v>
      </c>
      <c r="AK161" s="53">
        <f>AK157-AK158-AK160</f>
        <v>0</v>
      </c>
      <c r="AL161" s="53">
        <f t="shared" si="202"/>
        <v>0</v>
      </c>
      <c r="AM161" s="110">
        <f>IF(AJ161=0,0,AL161/AJ161)</f>
        <v>0</v>
      </c>
      <c r="AN161" s="53">
        <f>AN157-AN158-AN160</f>
        <v>0</v>
      </c>
      <c r="AO161" s="53">
        <f>AO157-AO158-AO160</f>
        <v>0</v>
      </c>
      <c r="AP161" s="53"/>
      <c r="AQ161" s="53"/>
      <c r="AR161" s="53"/>
      <c r="AS161" s="53">
        <f>AS157-AS158-AS160</f>
        <v>0</v>
      </c>
      <c r="AT161" s="53">
        <f>AT157-AT158-AT160</f>
        <v>0</v>
      </c>
      <c r="AU161" s="53">
        <f t="shared" si="203"/>
        <v>0</v>
      </c>
      <c r="AV161" s="110">
        <f>IF(AS161=0,0,AU161/AS161)</f>
        <v>0</v>
      </c>
      <c r="AW161" s="53">
        <f>AW157-AW158-AW160</f>
        <v>0</v>
      </c>
      <c r="AX161" s="53">
        <f>AX157-AX158-AX160</f>
        <v>0</v>
      </c>
      <c r="AY161" s="53"/>
      <c r="AZ161" s="53"/>
      <c r="BA161" s="53"/>
      <c r="BB161" s="53">
        <f>BB157-BB158-BB160</f>
        <v>0</v>
      </c>
      <c r="BC161" s="53">
        <f>BC157-BC158-BC160</f>
        <v>0</v>
      </c>
      <c r="BD161" s="53">
        <f t="shared" si="204"/>
        <v>0</v>
      </c>
      <c r="BE161" s="110">
        <f>IF(BB161=0,0,BD161/BB161)</f>
        <v>0</v>
      </c>
      <c r="BF161" s="53">
        <f>BF157-BF158-BF160</f>
        <v>0</v>
      </c>
      <c r="BG161" s="53"/>
      <c r="BH161" s="53">
        <f>BH157-BH158-BH160</f>
        <v>0</v>
      </c>
      <c r="BI161" s="53"/>
      <c r="BJ161" s="53"/>
      <c r="BK161" s="53">
        <f>BK157-BK158-BK160</f>
        <v>0</v>
      </c>
      <c r="BL161" s="53">
        <f>BL157-BL158-BL160</f>
        <v>0</v>
      </c>
      <c r="BM161" s="53">
        <f t="shared" si="205"/>
        <v>0</v>
      </c>
      <c r="BN161" s="110">
        <f>IF(BK161=0,0,BM161/BK161)</f>
        <v>0</v>
      </c>
      <c r="BO161" s="53">
        <f>BO157-BO158-BO160</f>
        <v>0</v>
      </c>
      <c r="BP161" s="53">
        <f>BP157-BP158-BP160</f>
        <v>0</v>
      </c>
      <c r="BQ161" s="53"/>
      <c r="BR161" s="53"/>
      <c r="BS161" s="53" t="e">
        <f>BS157-BS158-BS160</f>
        <v>#REF!</v>
      </c>
      <c r="BT161" s="85" t="e">
        <f>BT157-BT158-BT160</f>
        <v>#REF!</v>
      </c>
      <c r="BU161" s="53" t="e">
        <f>BU157-BU158-BU160</f>
        <v>#REF!</v>
      </c>
      <c r="BV161" s="53" t="e">
        <f t="shared" si="206"/>
        <v>#REF!</v>
      </c>
      <c r="BW161" s="118" t="e">
        <f>IF(BT161=0,0,BV161/BT161)</f>
        <v>#REF!</v>
      </c>
    </row>
    <row r="162" spans="1:75" ht="15.75" hidden="1">
      <c r="A162" s="99" t="s">
        <v>215</v>
      </c>
      <c r="B162" s="198" t="s">
        <v>36</v>
      </c>
      <c r="C162" s="10" t="s">
        <v>170</v>
      </c>
      <c r="D162" s="53">
        <f>D161-D164</f>
        <v>0</v>
      </c>
      <c r="E162" s="53">
        <f>E161-E164</f>
        <v>0</v>
      </c>
      <c r="F162" s="53"/>
      <c r="G162" s="53"/>
      <c r="H162" s="53"/>
      <c r="I162" s="53">
        <f>I161-I164</f>
        <v>0</v>
      </c>
      <c r="J162" s="53">
        <f>J161-J164</f>
        <v>0</v>
      </c>
      <c r="K162" s="53">
        <f t="shared" si="199"/>
        <v>0</v>
      </c>
      <c r="L162" s="53" t="s">
        <v>253</v>
      </c>
      <c r="M162" s="17">
        <f>M161-M164</f>
        <v>0</v>
      </c>
      <c r="N162" s="53">
        <f>N161-N164</f>
        <v>0</v>
      </c>
      <c r="O162" s="53"/>
      <c r="P162" s="53"/>
      <c r="Q162" s="53"/>
      <c r="R162" s="53">
        <f>R161-R164</f>
        <v>0</v>
      </c>
      <c r="S162" s="53">
        <f>S161-S164</f>
        <v>0</v>
      </c>
      <c r="T162" s="53">
        <f t="shared" si="200"/>
        <v>0</v>
      </c>
      <c r="U162" s="53" t="s">
        <v>253</v>
      </c>
      <c r="V162" s="53">
        <f>V161-V164</f>
        <v>0</v>
      </c>
      <c r="W162" s="53">
        <f>W161-W164</f>
        <v>0</v>
      </c>
      <c r="X162" s="53"/>
      <c r="Y162" s="53"/>
      <c r="Z162" s="53"/>
      <c r="AA162" s="53">
        <f>AA161-AA164</f>
        <v>0</v>
      </c>
      <c r="AB162" s="53">
        <f>AB161-AB164</f>
        <v>0</v>
      </c>
      <c r="AC162" s="53">
        <f t="shared" si="201"/>
        <v>0</v>
      </c>
      <c r="AD162" s="53" t="s">
        <v>253</v>
      </c>
      <c r="AE162" s="53">
        <f>AE161-AE164</f>
        <v>0</v>
      </c>
      <c r="AF162" s="53">
        <f>AF161-AF164</f>
        <v>0</v>
      </c>
      <c r="AG162" s="53"/>
      <c r="AH162" s="53"/>
      <c r="AI162" s="53"/>
      <c r="AJ162" s="53">
        <f>AJ161-AJ164</f>
        <v>0</v>
      </c>
      <c r="AK162" s="53">
        <f>AK161-AK164</f>
        <v>0</v>
      </c>
      <c r="AL162" s="53">
        <f t="shared" si="202"/>
        <v>0</v>
      </c>
      <c r="AM162" s="53" t="s">
        <v>253</v>
      </c>
      <c r="AN162" s="53">
        <f>AN161-AN164</f>
        <v>0</v>
      </c>
      <c r="AO162" s="53">
        <f>AO161-AO164</f>
        <v>0</v>
      </c>
      <c r="AP162" s="53"/>
      <c r="AQ162" s="53"/>
      <c r="AR162" s="53"/>
      <c r="AS162" s="53">
        <f>AS161-AS164</f>
        <v>0</v>
      </c>
      <c r="AT162" s="53">
        <f>AT161-AT164</f>
        <v>0</v>
      </c>
      <c r="AU162" s="53">
        <f t="shared" si="203"/>
        <v>0</v>
      </c>
      <c r="AV162" s="53" t="s">
        <v>253</v>
      </c>
      <c r="AW162" s="53">
        <f>AW161-AW164</f>
        <v>0</v>
      </c>
      <c r="AX162" s="53">
        <f>AX161-AX164</f>
        <v>0</v>
      </c>
      <c r="AY162" s="53"/>
      <c r="AZ162" s="53"/>
      <c r="BA162" s="53"/>
      <c r="BB162" s="53">
        <f>BB161-BB164</f>
        <v>0</v>
      </c>
      <c r="BC162" s="53">
        <f>BC161-BC164</f>
        <v>0</v>
      </c>
      <c r="BD162" s="53">
        <f t="shared" si="204"/>
        <v>0</v>
      </c>
      <c r="BE162" s="53" t="s">
        <v>253</v>
      </c>
      <c r="BF162" s="53">
        <f>BF161-BF164</f>
        <v>0</v>
      </c>
      <c r="BG162" s="53"/>
      <c r="BH162" s="53">
        <f>BH161-BH164</f>
        <v>0</v>
      </c>
      <c r="BI162" s="53"/>
      <c r="BJ162" s="53"/>
      <c r="BK162" s="53">
        <f>BK161-BK164</f>
        <v>0</v>
      </c>
      <c r="BL162" s="53">
        <f>BL161-BL164</f>
        <v>0</v>
      </c>
      <c r="BM162" s="53">
        <f t="shared" si="205"/>
        <v>0</v>
      </c>
      <c r="BN162" s="53" t="s">
        <v>253</v>
      </c>
      <c r="BO162" s="53">
        <f>BO161-BO164</f>
        <v>0</v>
      </c>
      <c r="BP162" s="53">
        <f>BP161-BP164</f>
        <v>0</v>
      </c>
      <c r="BQ162" s="53"/>
      <c r="BR162" s="53"/>
      <c r="BS162" s="53" t="e">
        <f>BS161-BS164</f>
        <v>#REF!</v>
      </c>
      <c r="BT162" s="85" t="e">
        <f>BT161-BT164</f>
        <v>#REF!</v>
      </c>
      <c r="BU162" s="53" t="e">
        <f>BU161-BU164</f>
        <v>#REF!</v>
      </c>
      <c r="BV162" s="53" t="e">
        <f t="shared" si="206"/>
        <v>#REF!</v>
      </c>
      <c r="BW162" s="84" t="s">
        <v>253</v>
      </c>
    </row>
    <row r="163" spans="1:75" ht="15.75" hidden="1">
      <c r="A163" s="99" t="s">
        <v>216</v>
      </c>
      <c r="B163" s="198"/>
      <c r="C163" s="10" t="s">
        <v>1</v>
      </c>
      <c r="D163" s="52">
        <f>IF(D157=0,0,D162/D157)</f>
        <v>0</v>
      </c>
      <c r="E163" s="52">
        <f>IF(E157=0,0,E162/E157)</f>
        <v>0</v>
      </c>
      <c r="F163" s="52"/>
      <c r="G163" s="52"/>
      <c r="H163" s="52"/>
      <c r="I163" s="52">
        <f>IF(I157=0,0,I162/I157)</f>
        <v>0</v>
      </c>
      <c r="J163" s="52">
        <f>IF(J157=0,0,J162/J157)</f>
        <v>0</v>
      </c>
      <c r="K163" s="52">
        <f t="shared" si="199"/>
        <v>0</v>
      </c>
      <c r="L163" s="53" t="s">
        <v>253</v>
      </c>
      <c r="M163" s="17">
        <f>IF(M157=0,0,M162/M157)</f>
        <v>0</v>
      </c>
      <c r="N163" s="52">
        <f>IF(N157=0,0,N162/N157)</f>
        <v>0</v>
      </c>
      <c r="O163" s="52"/>
      <c r="P163" s="52"/>
      <c r="Q163" s="52"/>
      <c r="R163" s="52">
        <f>IF(R157=0,0,R162/R157)</f>
        <v>0</v>
      </c>
      <c r="S163" s="52">
        <f>IF(S157=0,0,S162/S157)</f>
        <v>0</v>
      </c>
      <c r="T163" s="52">
        <f t="shared" si="200"/>
        <v>0</v>
      </c>
      <c r="U163" s="53" t="s">
        <v>253</v>
      </c>
      <c r="V163" s="52">
        <f>IF(V157=0,0,V162/V157)</f>
        <v>0</v>
      </c>
      <c r="W163" s="52">
        <f>IF(W157=0,0,W162/W157)</f>
        <v>0</v>
      </c>
      <c r="X163" s="52"/>
      <c r="Y163" s="52"/>
      <c r="Z163" s="52"/>
      <c r="AA163" s="52">
        <f>IF(AA157=0,0,AA162/AA157)</f>
        <v>0</v>
      </c>
      <c r="AB163" s="52">
        <f>IF(AB157=0,0,AB162/AB157)</f>
        <v>0</v>
      </c>
      <c r="AC163" s="52">
        <f t="shared" si="201"/>
        <v>0</v>
      </c>
      <c r="AD163" s="53" t="s">
        <v>253</v>
      </c>
      <c r="AE163" s="52">
        <f>IF(AE157=0,0,AE162/AE157)</f>
        <v>0</v>
      </c>
      <c r="AF163" s="52">
        <f>IF(AF157=0,0,AF162/AF157)</f>
        <v>0</v>
      </c>
      <c r="AG163" s="52"/>
      <c r="AH163" s="52"/>
      <c r="AI163" s="52"/>
      <c r="AJ163" s="52">
        <f>IF(AJ157=0,0,AJ162/AJ157)</f>
        <v>0</v>
      </c>
      <c r="AK163" s="52">
        <f>IF(AK157=0,0,AK162/AK157)</f>
        <v>0</v>
      </c>
      <c r="AL163" s="52">
        <f t="shared" si="202"/>
        <v>0</v>
      </c>
      <c r="AM163" s="53" t="s">
        <v>253</v>
      </c>
      <c r="AN163" s="52">
        <f>IF(AN157=0,0,AN162/AN157)</f>
        <v>0</v>
      </c>
      <c r="AO163" s="52">
        <f>IF(AO157=0,0,AO162/AO157)</f>
        <v>0</v>
      </c>
      <c r="AP163" s="52"/>
      <c r="AQ163" s="52"/>
      <c r="AR163" s="52"/>
      <c r="AS163" s="52">
        <f>IF(AS157=0,0,AS162/AS157)</f>
        <v>0</v>
      </c>
      <c r="AT163" s="52">
        <f>IF(AT157=0,0,AT162/AT157)</f>
        <v>0</v>
      </c>
      <c r="AU163" s="52">
        <f t="shared" si="203"/>
        <v>0</v>
      </c>
      <c r="AV163" s="53" t="s">
        <v>253</v>
      </c>
      <c r="AW163" s="52">
        <f>IF(AW157=0,0,AW162/AW157)</f>
        <v>0</v>
      </c>
      <c r="AX163" s="52">
        <f>IF(AX157=0,0,AX162/AX157)</f>
        <v>0</v>
      </c>
      <c r="AY163" s="52"/>
      <c r="AZ163" s="52"/>
      <c r="BA163" s="52"/>
      <c r="BB163" s="52">
        <f>IF(BB157=0,0,BB162/BB157)</f>
        <v>0</v>
      </c>
      <c r="BC163" s="52">
        <f>IF(BC157=0,0,BC162/BC157)</f>
        <v>0</v>
      </c>
      <c r="BD163" s="52">
        <f t="shared" si="204"/>
        <v>0</v>
      </c>
      <c r="BE163" s="53" t="s">
        <v>253</v>
      </c>
      <c r="BF163" s="52">
        <f>IF(BF157=0,0,BF162/BF157)</f>
        <v>0</v>
      </c>
      <c r="BG163" s="52"/>
      <c r="BH163" s="52">
        <f>IF(BH157=0,0,BH162/BH157)</f>
        <v>0</v>
      </c>
      <c r="BI163" s="52"/>
      <c r="BJ163" s="52"/>
      <c r="BK163" s="52">
        <f>IF(BK157=0,0,BK162/BK157)</f>
        <v>0</v>
      </c>
      <c r="BL163" s="52">
        <f>IF(BL157=0,0,BL162/BL157)</f>
        <v>0</v>
      </c>
      <c r="BM163" s="52">
        <f t="shared" si="205"/>
        <v>0</v>
      </c>
      <c r="BN163" s="53" t="s">
        <v>253</v>
      </c>
      <c r="BO163" s="52">
        <f>IF(BO157=0,0,BO162/BO157)</f>
        <v>0</v>
      </c>
      <c r="BP163" s="52">
        <f>IF(BP157=0,0,BP162/BP157)</f>
        <v>0</v>
      </c>
      <c r="BQ163" s="52"/>
      <c r="BR163" s="52"/>
      <c r="BS163" s="52" t="e">
        <f>IF(BS157=0,0,BS162/BS157)</f>
        <v>#REF!</v>
      </c>
      <c r="BT163" s="86" t="e">
        <f>IF(BT157=0,0,BT162/BT157)</f>
        <v>#REF!</v>
      </c>
      <c r="BU163" s="52" t="e">
        <f>IF(BU157=0,0,BU162/BU157)</f>
        <v>#REF!</v>
      </c>
      <c r="BV163" s="52" t="e">
        <f t="shared" si="206"/>
        <v>#REF!</v>
      </c>
      <c r="BW163" s="84" t="s">
        <v>253</v>
      </c>
    </row>
    <row r="164" spans="1:75" ht="15.75" hidden="1">
      <c r="A164" s="99" t="s">
        <v>217</v>
      </c>
      <c r="B164" s="35" t="s">
        <v>218</v>
      </c>
      <c r="C164" s="10" t="s">
        <v>170</v>
      </c>
      <c r="D164" s="53">
        <f>D165+D166+D167</f>
        <v>0</v>
      </c>
      <c r="E164" s="53">
        <f>E165+E166+E167</f>
        <v>0</v>
      </c>
      <c r="F164" s="53"/>
      <c r="G164" s="53"/>
      <c r="H164" s="53"/>
      <c r="I164" s="53">
        <f>I165+I166+I167</f>
        <v>0</v>
      </c>
      <c r="J164" s="53">
        <f>J165+J166+J167</f>
        <v>0</v>
      </c>
      <c r="K164" s="53">
        <f t="shared" si="199"/>
        <v>0</v>
      </c>
      <c r="L164" s="110">
        <f t="shared" si="191"/>
        <v>0</v>
      </c>
      <c r="M164" s="53">
        <f>M165+M166+M167</f>
        <v>0</v>
      </c>
      <c r="N164" s="53">
        <f>N165+N166+N167</f>
        <v>0</v>
      </c>
      <c r="O164" s="53"/>
      <c r="P164" s="53"/>
      <c r="Q164" s="53"/>
      <c r="R164" s="53">
        <f>R165+R166+R167</f>
        <v>0</v>
      </c>
      <c r="S164" s="53">
        <f>S165+S166+S167</f>
        <v>0</v>
      </c>
      <c r="T164" s="53">
        <f t="shared" si="200"/>
        <v>0</v>
      </c>
      <c r="U164" s="110">
        <f>IF(R164=0,0,T164/R164)</f>
        <v>0</v>
      </c>
      <c r="V164" s="53">
        <f>V165+V166+V167</f>
        <v>0</v>
      </c>
      <c r="W164" s="53">
        <f>W165+W166+W167</f>
        <v>0</v>
      </c>
      <c r="X164" s="53"/>
      <c r="Y164" s="53"/>
      <c r="Z164" s="53"/>
      <c r="AA164" s="53">
        <f>AA165+AA166+AA167</f>
        <v>0</v>
      </c>
      <c r="AB164" s="53">
        <f>AB165+AB166+AB167</f>
        <v>0</v>
      </c>
      <c r="AC164" s="53">
        <f t="shared" si="201"/>
        <v>0</v>
      </c>
      <c r="AD164" s="110">
        <f>IF(AA164=0,0,AC164/AA164)</f>
        <v>0</v>
      </c>
      <c r="AE164" s="53">
        <f>AE165+AE166+AE167</f>
        <v>0</v>
      </c>
      <c r="AF164" s="53">
        <f>AF165+AF166+AF167</f>
        <v>0</v>
      </c>
      <c r="AG164" s="53"/>
      <c r="AH164" s="53"/>
      <c r="AI164" s="53"/>
      <c r="AJ164" s="53">
        <f>AJ165+AJ166+AJ167</f>
        <v>0</v>
      </c>
      <c r="AK164" s="53">
        <f>AK165+AK166+AK167</f>
        <v>0</v>
      </c>
      <c r="AL164" s="53">
        <f t="shared" si="202"/>
        <v>0</v>
      </c>
      <c r="AM164" s="110">
        <f>IF(AJ164=0,0,AL164/AJ164)</f>
        <v>0</v>
      </c>
      <c r="AN164" s="53">
        <f>AN165+AN166+AN167</f>
        <v>0</v>
      </c>
      <c r="AO164" s="53">
        <f>AO165+AO166+AO167</f>
        <v>0</v>
      </c>
      <c r="AP164" s="53"/>
      <c r="AQ164" s="53"/>
      <c r="AR164" s="53"/>
      <c r="AS164" s="53">
        <f>AS165+AS166+AS167</f>
        <v>0</v>
      </c>
      <c r="AT164" s="53">
        <f>AT165+AT166+AT167</f>
        <v>0</v>
      </c>
      <c r="AU164" s="53">
        <f t="shared" si="203"/>
        <v>0</v>
      </c>
      <c r="AV164" s="110">
        <f>IF(AS164=0,0,AU164/AS164)</f>
        <v>0</v>
      </c>
      <c r="AW164" s="53">
        <f>AW165+AW166+AW167</f>
        <v>0</v>
      </c>
      <c r="AX164" s="53">
        <f>AX165+AX166+AX167</f>
        <v>0</v>
      </c>
      <c r="AY164" s="53"/>
      <c r="AZ164" s="53"/>
      <c r="BA164" s="53"/>
      <c r="BB164" s="53">
        <f>BB165+BB166+BB167</f>
        <v>0</v>
      </c>
      <c r="BC164" s="53">
        <f>BC165+BC166+BC167</f>
        <v>0</v>
      </c>
      <c r="BD164" s="53">
        <f t="shared" si="204"/>
        <v>0</v>
      </c>
      <c r="BE164" s="110">
        <f>IF(BB164=0,0,BD164/BB164)</f>
        <v>0</v>
      </c>
      <c r="BF164" s="53">
        <f>BF165+BF166+BF167</f>
        <v>0</v>
      </c>
      <c r="BG164" s="53"/>
      <c r="BH164" s="53">
        <f>BH165+BH166+BH167</f>
        <v>0</v>
      </c>
      <c r="BI164" s="53"/>
      <c r="BJ164" s="53"/>
      <c r="BK164" s="53">
        <f>BK165+BK166+BK167</f>
        <v>0</v>
      </c>
      <c r="BL164" s="53">
        <f>BL165+BL166+BL167</f>
        <v>0</v>
      </c>
      <c r="BM164" s="53">
        <f t="shared" si="205"/>
        <v>0</v>
      </c>
      <c r="BN164" s="110">
        <f>IF(BK164=0,0,BM164/BK164)</f>
        <v>0</v>
      </c>
      <c r="BO164" s="53">
        <f>BO165+BO166+BO167</f>
        <v>0</v>
      </c>
      <c r="BP164" s="53">
        <f>BP165+BP166+BP167</f>
        <v>0</v>
      </c>
      <c r="BQ164" s="53"/>
      <c r="BR164" s="53"/>
      <c r="BS164" s="53" t="e">
        <f>BS165+BS166+BS167</f>
        <v>#REF!</v>
      </c>
      <c r="BT164" s="85" t="e">
        <f>BT165+BT166+BT167</f>
        <v>#REF!</v>
      </c>
      <c r="BU164" s="53" t="e">
        <f>BU165+BU166+BU167</f>
        <v>#REF!</v>
      </c>
      <c r="BV164" s="53" t="e">
        <f t="shared" si="206"/>
        <v>#REF!</v>
      </c>
      <c r="BW164" s="118" t="e">
        <f>IF(BT164=0,0,BV164/BT164)</f>
        <v>#REF!</v>
      </c>
    </row>
    <row r="165" spans="1:75" ht="15.75" hidden="1">
      <c r="A165" s="99" t="s">
        <v>219</v>
      </c>
      <c r="B165" s="35" t="s">
        <v>120</v>
      </c>
      <c r="C165" s="10" t="s">
        <v>170</v>
      </c>
      <c r="D165" s="21"/>
      <c r="E165" s="21"/>
      <c r="F165" s="21"/>
      <c r="G165" s="21"/>
      <c r="H165" s="21"/>
      <c r="I165" s="21"/>
      <c r="J165" s="21"/>
      <c r="K165" s="53">
        <f t="shared" si="199"/>
        <v>0</v>
      </c>
      <c r="L165" s="110">
        <f t="shared" si="191"/>
        <v>0</v>
      </c>
      <c r="M165" s="52"/>
      <c r="N165" s="21"/>
      <c r="O165" s="21"/>
      <c r="P165" s="21"/>
      <c r="Q165" s="21"/>
      <c r="R165" s="21"/>
      <c r="S165" s="21"/>
      <c r="T165" s="53">
        <f t="shared" si="200"/>
        <v>0</v>
      </c>
      <c r="U165" s="110">
        <f>IF(R165=0,0,T165/R165)</f>
        <v>0</v>
      </c>
      <c r="V165" s="21"/>
      <c r="W165" s="21"/>
      <c r="X165" s="21"/>
      <c r="Y165" s="21"/>
      <c r="Z165" s="21"/>
      <c r="AA165" s="21"/>
      <c r="AB165" s="21"/>
      <c r="AC165" s="53">
        <f t="shared" si="201"/>
        <v>0</v>
      </c>
      <c r="AD165" s="110">
        <f>IF(AA165=0,0,AC165/AA165)</f>
        <v>0</v>
      </c>
      <c r="AE165" s="21"/>
      <c r="AF165" s="21"/>
      <c r="AG165" s="21"/>
      <c r="AH165" s="21"/>
      <c r="AI165" s="21"/>
      <c r="AJ165" s="21"/>
      <c r="AK165" s="21"/>
      <c r="AL165" s="53">
        <f t="shared" si="202"/>
        <v>0</v>
      </c>
      <c r="AM165" s="110">
        <f>IF(AJ165=0,0,AL165/AJ165)</f>
        <v>0</v>
      </c>
      <c r="AN165" s="21"/>
      <c r="AO165" s="21"/>
      <c r="AP165" s="21"/>
      <c r="AQ165" s="21"/>
      <c r="AR165" s="21"/>
      <c r="AS165" s="21"/>
      <c r="AT165" s="21"/>
      <c r="AU165" s="53">
        <f t="shared" si="203"/>
        <v>0</v>
      </c>
      <c r="AV165" s="110">
        <f>IF(AS165=0,0,AU165/AS165)</f>
        <v>0</v>
      </c>
      <c r="AW165" s="21"/>
      <c r="AX165" s="21"/>
      <c r="AY165" s="21"/>
      <c r="AZ165" s="21"/>
      <c r="BA165" s="21"/>
      <c r="BB165" s="21"/>
      <c r="BC165" s="21"/>
      <c r="BD165" s="53">
        <f t="shared" si="204"/>
        <v>0</v>
      </c>
      <c r="BE165" s="110">
        <f>IF(BB165=0,0,BD165/BB165)</f>
        <v>0</v>
      </c>
      <c r="BF165" s="21"/>
      <c r="BG165" s="21"/>
      <c r="BH165" s="21"/>
      <c r="BI165" s="21"/>
      <c r="BJ165" s="21"/>
      <c r="BK165" s="21"/>
      <c r="BL165" s="21"/>
      <c r="BM165" s="53">
        <f t="shared" si="205"/>
        <v>0</v>
      </c>
      <c r="BN165" s="110">
        <f>IF(BK165=0,0,BM165/BK165)</f>
        <v>0</v>
      </c>
      <c r="BO165" s="21"/>
      <c r="BP165" s="21"/>
      <c r="BQ165" s="21"/>
      <c r="BR165" s="21"/>
      <c r="BS165" s="53" t="e">
        <f>J165+IF(#REF!&gt;=2,S165,0)+IF(#REF!&gt;=3,AB165,0)+IF(#REF!&gt;=4,AK165,0)+IF(#REF!&gt;=5,AT165,0)+IF(#REF!&gt;=6,BC165,0)+IF(#REF!&gt;=7,BL165,0)+IF(#REF!&gt;=8,#REF!,0)+IF(#REF!&gt;=9,#REF!,0)+IF(#REF!&gt;=10,#REF!,0)+IF(#REF!&gt;=11,#REF!,0)+IF(#REF!&gt;=12,#REF!,0)</f>
        <v>#REF!</v>
      </c>
      <c r="BT165" s="85" t="e">
        <f>I165+R165+AA165+AJ165+AS165+BB165+BK165+#REF!+#REF!+#REF!+#REF!+#REF!</f>
        <v>#REF!</v>
      </c>
      <c r="BU165" s="107" t="e">
        <f>IF(#REF!&gt;=1,J165,I165)+IF(#REF!&gt;=2,S165,R165)+IF(#REF!&gt;=3,AB165,AA165)+IF(#REF!&gt;=4,AK165,AJ165)+IF(#REF!&gt;=5,AT165,AS165)+IF(#REF!&gt;=6,BC165,BB165)+IF(#REF!&gt;=7,BL165,BK165)+IF(#REF!&gt;=8,#REF!,#REF!)+IF(#REF!&gt;=9,#REF!,#REF!)+IF(#REF!&gt;=10,#REF!,#REF!)+IF(#REF!&gt;=11,#REF!,#REF!)+IF(#REF!&gt;=12,#REF!,#REF!)</f>
        <v>#REF!</v>
      </c>
      <c r="BV165" s="53" t="e">
        <f t="shared" si="206"/>
        <v>#REF!</v>
      </c>
      <c r="BW165" s="118" t="e">
        <f>IF(BT165=0,0,BV165/BT165)</f>
        <v>#REF!</v>
      </c>
    </row>
    <row r="166" spans="1:75" ht="15.75" hidden="1">
      <c r="A166" s="99" t="s">
        <v>220</v>
      </c>
      <c r="B166" s="35" t="s">
        <v>122</v>
      </c>
      <c r="C166" s="10" t="s">
        <v>170</v>
      </c>
      <c r="D166" s="17"/>
      <c r="E166" s="17"/>
      <c r="F166" s="17"/>
      <c r="G166" s="17"/>
      <c r="H166" s="17"/>
      <c r="I166" s="17"/>
      <c r="J166" s="17"/>
      <c r="K166" s="53">
        <f t="shared" si="199"/>
        <v>0</v>
      </c>
      <c r="L166" s="110">
        <f t="shared" si="191"/>
        <v>0</v>
      </c>
      <c r="M166" s="17"/>
      <c r="N166" s="17"/>
      <c r="O166" s="17"/>
      <c r="P166" s="17"/>
      <c r="Q166" s="17"/>
      <c r="R166" s="17"/>
      <c r="S166" s="17"/>
      <c r="T166" s="53">
        <f t="shared" si="200"/>
        <v>0</v>
      </c>
      <c r="U166" s="110">
        <f>IF(R166=0,0,T166/R166)</f>
        <v>0</v>
      </c>
      <c r="V166" s="17"/>
      <c r="W166" s="17"/>
      <c r="X166" s="17"/>
      <c r="Y166" s="17"/>
      <c r="Z166" s="17"/>
      <c r="AA166" s="17"/>
      <c r="AB166" s="17"/>
      <c r="AC166" s="53">
        <f t="shared" si="201"/>
        <v>0</v>
      </c>
      <c r="AD166" s="110">
        <f>IF(AA166=0,0,AC166/AA166)</f>
        <v>0</v>
      </c>
      <c r="AE166" s="17"/>
      <c r="AF166" s="17"/>
      <c r="AG166" s="17"/>
      <c r="AH166" s="17"/>
      <c r="AI166" s="17"/>
      <c r="AJ166" s="17"/>
      <c r="AK166" s="17"/>
      <c r="AL166" s="53">
        <f t="shared" si="202"/>
        <v>0</v>
      </c>
      <c r="AM166" s="110">
        <f>IF(AJ166=0,0,AL166/AJ166)</f>
        <v>0</v>
      </c>
      <c r="AN166" s="17"/>
      <c r="AO166" s="17"/>
      <c r="AP166" s="17"/>
      <c r="AQ166" s="17"/>
      <c r="AR166" s="17"/>
      <c r="AS166" s="17"/>
      <c r="AT166" s="17"/>
      <c r="AU166" s="53">
        <f t="shared" si="203"/>
        <v>0</v>
      </c>
      <c r="AV166" s="110">
        <f>IF(AS166=0,0,AU166/AS166)</f>
        <v>0</v>
      </c>
      <c r="AW166" s="17"/>
      <c r="AX166" s="17"/>
      <c r="AY166" s="17"/>
      <c r="AZ166" s="17"/>
      <c r="BA166" s="17"/>
      <c r="BB166" s="17"/>
      <c r="BC166" s="17"/>
      <c r="BD166" s="53">
        <f t="shared" si="204"/>
        <v>0</v>
      </c>
      <c r="BE166" s="110">
        <f>IF(BB166=0,0,BD166/BB166)</f>
        <v>0</v>
      </c>
      <c r="BF166" s="17"/>
      <c r="BG166" s="17"/>
      <c r="BH166" s="17"/>
      <c r="BI166" s="17"/>
      <c r="BJ166" s="17"/>
      <c r="BK166" s="17"/>
      <c r="BL166" s="17"/>
      <c r="BM166" s="53">
        <f t="shared" si="205"/>
        <v>0</v>
      </c>
      <c r="BN166" s="110">
        <f>IF(BK166=0,0,BM166/BK166)</f>
        <v>0</v>
      </c>
      <c r="BO166" s="17"/>
      <c r="BP166" s="17"/>
      <c r="BQ166" s="17"/>
      <c r="BR166" s="17"/>
      <c r="BS166" s="53" t="e">
        <f>J166+IF(#REF!&gt;=2,S166,0)+IF(#REF!&gt;=3,AB166,0)+IF(#REF!&gt;=4,AK166,0)+IF(#REF!&gt;=5,AT166,0)+IF(#REF!&gt;=6,BC166,0)+IF(#REF!&gt;=7,BL166,0)+IF(#REF!&gt;=8,#REF!,0)+IF(#REF!&gt;=9,#REF!,0)+IF(#REF!&gt;=10,#REF!,0)+IF(#REF!&gt;=11,#REF!,0)+IF(#REF!&gt;=12,#REF!,0)</f>
        <v>#REF!</v>
      </c>
      <c r="BT166" s="85" t="e">
        <f>I166+R166+AA166+AJ166+AS166+BB166+BK166+#REF!+#REF!+#REF!+#REF!+#REF!</f>
        <v>#REF!</v>
      </c>
      <c r="BU166" s="107" t="e">
        <f>IF(#REF!&gt;=1,J166,I166)+IF(#REF!&gt;=2,S166,R166)+IF(#REF!&gt;=3,AB166,AA166)+IF(#REF!&gt;=4,AK166,AJ166)+IF(#REF!&gt;=5,AT166,AS166)+IF(#REF!&gt;=6,BC166,BB166)+IF(#REF!&gt;=7,BL166,BK166)+IF(#REF!&gt;=8,#REF!,#REF!)+IF(#REF!&gt;=9,#REF!,#REF!)+IF(#REF!&gt;=10,#REF!,#REF!)+IF(#REF!&gt;=11,#REF!,#REF!)+IF(#REF!&gt;=12,#REF!,#REF!)</f>
        <v>#REF!</v>
      </c>
      <c r="BV166" s="53" t="e">
        <f t="shared" si="206"/>
        <v>#REF!</v>
      </c>
      <c r="BW166" s="118" t="e">
        <f>IF(BT166=0,0,BV166/BT166)</f>
        <v>#REF!</v>
      </c>
    </row>
    <row r="167" spans="1:75" ht="15.75" hidden="1">
      <c r="A167" s="99" t="s">
        <v>221</v>
      </c>
      <c r="B167" s="35" t="s">
        <v>42</v>
      </c>
      <c r="C167" s="10" t="s">
        <v>170</v>
      </c>
      <c r="D167" s="21"/>
      <c r="E167" s="21"/>
      <c r="F167" s="21"/>
      <c r="G167" s="21"/>
      <c r="H167" s="21"/>
      <c r="I167" s="21"/>
      <c r="J167" s="21"/>
      <c r="K167" s="53">
        <f t="shared" si="199"/>
        <v>0</v>
      </c>
      <c r="L167" s="110">
        <f t="shared" si="191"/>
        <v>0</v>
      </c>
      <c r="M167" s="55"/>
      <c r="N167" s="21"/>
      <c r="O167" s="21"/>
      <c r="P167" s="21"/>
      <c r="Q167" s="21"/>
      <c r="R167" s="21"/>
      <c r="S167" s="21"/>
      <c r="T167" s="53">
        <f t="shared" si="200"/>
        <v>0</v>
      </c>
      <c r="U167" s="110">
        <f>IF(R167=0,0,T167/R167)</f>
        <v>0</v>
      </c>
      <c r="V167" s="21"/>
      <c r="W167" s="21"/>
      <c r="X167" s="21"/>
      <c r="Y167" s="21"/>
      <c r="Z167" s="21"/>
      <c r="AA167" s="21"/>
      <c r="AB167" s="21"/>
      <c r="AC167" s="53">
        <f t="shared" si="201"/>
        <v>0</v>
      </c>
      <c r="AD167" s="110">
        <f>IF(AA167=0,0,AC167/AA167)</f>
        <v>0</v>
      </c>
      <c r="AE167" s="21"/>
      <c r="AF167" s="21"/>
      <c r="AG167" s="21"/>
      <c r="AH167" s="21"/>
      <c r="AI167" s="21"/>
      <c r="AJ167" s="21"/>
      <c r="AK167" s="21"/>
      <c r="AL167" s="53">
        <f t="shared" si="202"/>
        <v>0</v>
      </c>
      <c r="AM167" s="110">
        <f>IF(AJ167=0,0,AL167/AJ167)</f>
        <v>0</v>
      </c>
      <c r="AN167" s="21"/>
      <c r="AO167" s="21"/>
      <c r="AP167" s="21"/>
      <c r="AQ167" s="21"/>
      <c r="AR167" s="21"/>
      <c r="AS167" s="21"/>
      <c r="AT167" s="21"/>
      <c r="AU167" s="53">
        <f t="shared" si="203"/>
        <v>0</v>
      </c>
      <c r="AV167" s="110">
        <f>IF(AS167=0,0,AU167/AS167)</f>
        <v>0</v>
      </c>
      <c r="AW167" s="21"/>
      <c r="AX167" s="21"/>
      <c r="AY167" s="21"/>
      <c r="AZ167" s="21"/>
      <c r="BA167" s="21"/>
      <c r="BB167" s="21"/>
      <c r="BC167" s="21"/>
      <c r="BD167" s="53">
        <f t="shared" si="204"/>
        <v>0</v>
      </c>
      <c r="BE167" s="110">
        <f>IF(BB167=0,0,BD167/BB167)</f>
        <v>0</v>
      </c>
      <c r="BF167" s="21"/>
      <c r="BG167" s="21"/>
      <c r="BH167" s="21"/>
      <c r="BI167" s="21"/>
      <c r="BJ167" s="21"/>
      <c r="BK167" s="21"/>
      <c r="BL167" s="21"/>
      <c r="BM167" s="53">
        <f t="shared" si="205"/>
        <v>0</v>
      </c>
      <c r="BN167" s="110">
        <f>IF(BK167=0,0,BM167/BK167)</f>
        <v>0</v>
      </c>
      <c r="BO167" s="21"/>
      <c r="BP167" s="21"/>
      <c r="BQ167" s="21"/>
      <c r="BR167" s="21"/>
      <c r="BS167" s="53" t="e">
        <f>J167+IF(#REF!&gt;=2,S167,0)+IF(#REF!&gt;=3,AB167,0)+IF(#REF!&gt;=4,AK167,0)+IF(#REF!&gt;=5,AT167,0)+IF(#REF!&gt;=6,BC167,0)+IF(#REF!&gt;=7,BL167,0)+IF(#REF!&gt;=8,#REF!,0)+IF(#REF!&gt;=9,#REF!,0)+IF(#REF!&gt;=10,#REF!,0)+IF(#REF!&gt;=11,#REF!,0)+IF(#REF!&gt;=12,#REF!,0)</f>
        <v>#REF!</v>
      </c>
      <c r="BT167" s="85" t="e">
        <f>I167+R167+AA167+AJ167+AS167+BB167+BK167+#REF!+#REF!+#REF!+#REF!+#REF!</f>
        <v>#REF!</v>
      </c>
      <c r="BU167" s="107" t="e">
        <f>IF(#REF!&gt;=1,J167,I167)+IF(#REF!&gt;=2,S167,R167)+IF(#REF!&gt;=3,AB167,AA167)+IF(#REF!&gt;=4,AK167,AJ167)+IF(#REF!&gt;=5,AT167,AS167)+IF(#REF!&gt;=6,BC167,BB167)+IF(#REF!&gt;=7,BL167,BK167)+IF(#REF!&gt;=8,#REF!,#REF!)+IF(#REF!&gt;=9,#REF!,#REF!)+IF(#REF!&gt;=10,#REF!,#REF!)+IF(#REF!&gt;=11,#REF!,#REF!)+IF(#REF!&gt;=12,#REF!,#REF!)</f>
        <v>#REF!</v>
      </c>
      <c r="BV167" s="53" t="e">
        <f t="shared" si="206"/>
        <v>#REF!</v>
      </c>
      <c r="BW167" s="118" t="e">
        <f>IF(BT167=0,0,BV167/BT167)</f>
        <v>#REF!</v>
      </c>
    </row>
    <row r="168" spans="1:75" ht="31.5" hidden="1">
      <c r="A168" s="99" t="s">
        <v>222</v>
      </c>
      <c r="B168" s="18" t="s">
        <v>44</v>
      </c>
      <c r="C168" s="10" t="s">
        <v>170</v>
      </c>
      <c r="D168" s="21"/>
      <c r="E168" s="21"/>
      <c r="F168" s="21"/>
      <c r="G168" s="21"/>
      <c r="H168" s="21"/>
      <c r="I168" s="21"/>
      <c r="J168" s="21"/>
      <c r="K168" s="53" t="s">
        <v>253</v>
      </c>
      <c r="L168" s="53" t="s">
        <v>253</v>
      </c>
      <c r="M168" s="17"/>
      <c r="N168" s="21"/>
      <c r="O168" s="21"/>
      <c r="P168" s="21"/>
      <c r="Q168" s="21"/>
      <c r="R168" s="21"/>
      <c r="S168" s="21"/>
      <c r="T168" s="53" t="s">
        <v>253</v>
      </c>
      <c r="U168" s="53" t="s">
        <v>253</v>
      </c>
      <c r="V168" s="21"/>
      <c r="W168" s="21"/>
      <c r="X168" s="21"/>
      <c r="Y168" s="21"/>
      <c r="Z168" s="21"/>
      <c r="AA168" s="21"/>
      <c r="AB168" s="21"/>
      <c r="AC168" s="53" t="s">
        <v>253</v>
      </c>
      <c r="AD168" s="53" t="s">
        <v>253</v>
      </c>
      <c r="AE168" s="21"/>
      <c r="AF168" s="21"/>
      <c r="AG168" s="21"/>
      <c r="AH168" s="21"/>
      <c r="AI168" s="21"/>
      <c r="AJ168" s="21"/>
      <c r="AK168" s="21"/>
      <c r="AL168" s="53" t="s">
        <v>253</v>
      </c>
      <c r="AM168" s="53" t="s">
        <v>253</v>
      </c>
      <c r="AN168" s="21"/>
      <c r="AO168" s="21"/>
      <c r="AP168" s="21"/>
      <c r="AQ168" s="21"/>
      <c r="AR168" s="21"/>
      <c r="AS168" s="21"/>
      <c r="AT168" s="21"/>
      <c r="AU168" s="53" t="s">
        <v>253</v>
      </c>
      <c r="AV168" s="53" t="s">
        <v>253</v>
      </c>
      <c r="AW168" s="21"/>
      <c r="AX168" s="21"/>
      <c r="AY168" s="21"/>
      <c r="AZ168" s="21"/>
      <c r="BA168" s="21"/>
      <c r="BB168" s="21"/>
      <c r="BC168" s="21"/>
      <c r="BD168" s="53" t="s">
        <v>253</v>
      </c>
      <c r="BE168" s="53" t="s">
        <v>253</v>
      </c>
      <c r="BF168" s="21"/>
      <c r="BG168" s="21"/>
      <c r="BH168" s="21"/>
      <c r="BI168" s="21"/>
      <c r="BJ168" s="21"/>
      <c r="BK168" s="21"/>
      <c r="BL168" s="21"/>
      <c r="BM168" s="53" t="s">
        <v>253</v>
      </c>
      <c r="BN168" s="53" t="s">
        <v>253</v>
      </c>
      <c r="BO168" s="21"/>
      <c r="BP168" s="21"/>
      <c r="BQ168" s="21"/>
      <c r="BR168" s="21"/>
      <c r="BS168" s="53" t="e">
        <f>J168+IF(#REF!&gt;=2,S168,0)+IF(#REF!&gt;=3,AB168,0)+IF(#REF!&gt;=4,AK168,0)+IF(#REF!&gt;=5,AT168,0)+IF(#REF!&gt;=6,BC168,0)+IF(#REF!&gt;=7,BL168,0)+IF(#REF!&gt;=8,#REF!,0)+IF(#REF!&gt;=9,#REF!,0)+IF(#REF!&gt;=10,#REF!,0)+IF(#REF!&gt;=11,#REF!,0)+IF(#REF!&gt;=12,#REF!,0)</f>
        <v>#REF!</v>
      </c>
      <c r="BT168" s="85" t="e">
        <f>I168+R168+AA168+AJ168+AS168+BB168+BK168+#REF!+#REF!+#REF!+#REF!+#REF!</f>
        <v>#REF!</v>
      </c>
      <c r="BU168" s="107" t="e">
        <f>IF(#REF!&gt;=1,J168,I168)+IF(#REF!&gt;=2,S168,R168)+IF(#REF!&gt;=3,AB168,AA168)+IF(#REF!&gt;=4,AK168,AJ168)+IF(#REF!&gt;=5,AT168,AS168)+IF(#REF!&gt;=6,BC168,BB168)+IF(#REF!&gt;=7,BL168,BK168)+IF(#REF!&gt;=8,#REF!,#REF!)+IF(#REF!&gt;=9,#REF!,#REF!)+IF(#REF!&gt;=10,#REF!,#REF!)+IF(#REF!&gt;=11,#REF!,#REF!)+IF(#REF!&gt;=12,#REF!,#REF!)</f>
        <v>#REF!</v>
      </c>
      <c r="BV168" s="53" t="s">
        <v>253</v>
      </c>
      <c r="BW168" s="84" t="s">
        <v>253</v>
      </c>
    </row>
    <row r="169" spans="1:75" ht="15.75" hidden="1">
      <c r="A169" s="99" t="s">
        <v>223</v>
      </c>
      <c r="B169" s="198" t="s">
        <v>57</v>
      </c>
      <c r="C169" s="10" t="s">
        <v>170</v>
      </c>
      <c r="D169" s="57">
        <f>D157-D160-D164</f>
        <v>0</v>
      </c>
      <c r="E169" s="57">
        <f>E157-E160-E164</f>
        <v>0</v>
      </c>
      <c r="F169" s="57"/>
      <c r="G169" s="57"/>
      <c r="H169" s="57"/>
      <c r="I169" s="57">
        <f>I157-I160-I164</f>
        <v>0</v>
      </c>
      <c r="J169" s="57">
        <f>J157-J160-J164</f>
        <v>0</v>
      </c>
      <c r="K169" s="57">
        <f t="shared" si="199"/>
        <v>0</v>
      </c>
      <c r="L169" s="53" t="s">
        <v>253</v>
      </c>
      <c r="M169" s="17">
        <f>M157-M160-M164</f>
        <v>0</v>
      </c>
      <c r="N169" s="57">
        <f>N157-N160-N164</f>
        <v>0</v>
      </c>
      <c r="O169" s="57"/>
      <c r="P169" s="57"/>
      <c r="Q169" s="57"/>
      <c r="R169" s="57">
        <f>R157-R160-R164</f>
        <v>0</v>
      </c>
      <c r="S169" s="57">
        <f>S157-S160-S164</f>
        <v>0</v>
      </c>
      <c r="T169" s="57">
        <f>S169-R169</f>
        <v>0</v>
      </c>
      <c r="U169" s="53" t="s">
        <v>253</v>
      </c>
      <c r="V169" s="57">
        <f>V157-V160-V164</f>
        <v>0</v>
      </c>
      <c r="W169" s="57">
        <f>W157-W160-W164</f>
        <v>0</v>
      </c>
      <c r="X169" s="57"/>
      <c r="Y169" s="57"/>
      <c r="Z169" s="57"/>
      <c r="AA169" s="57">
        <f>AA157-AA160-AA164</f>
        <v>0</v>
      </c>
      <c r="AB169" s="57">
        <f>AB157-AB160-AB164</f>
        <v>0</v>
      </c>
      <c r="AC169" s="57">
        <f>AB169-AA169</f>
        <v>0</v>
      </c>
      <c r="AD169" s="53" t="s">
        <v>253</v>
      </c>
      <c r="AE169" s="57">
        <f>AE157-AE160-AE164</f>
        <v>0</v>
      </c>
      <c r="AF169" s="57">
        <f>AF157-AF160-AF164</f>
        <v>0</v>
      </c>
      <c r="AG169" s="57"/>
      <c r="AH169" s="57"/>
      <c r="AI169" s="57"/>
      <c r="AJ169" s="57">
        <f>AJ157-AJ160-AJ164</f>
        <v>0</v>
      </c>
      <c r="AK169" s="57">
        <f>AK157-AK160-AK164</f>
        <v>0</v>
      </c>
      <c r="AL169" s="57">
        <f>AK169-AJ169</f>
        <v>0</v>
      </c>
      <c r="AM169" s="53" t="s">
        <v>253</v>
      </c>
      <c r="AN169" s="57">
        <f>AN157-AN160-AN164</f>
        <v>0</v>
      </c>
      <c r="AO169" s="57">
        <f>AO157-AO160-AO164</f>
        <v>0</v>
      </c>
      <c r="AP169" s="57"/>
      <c r="AQ169" s="57"/>
      <c r="AR169" s="57"/>
      <c r="AS169" s="57">
        <f>AS157-AS160-AS164</f>
        <v>0</v>
      </c>
      <c r="AT169" s="57">
        <f>AT157-AT160-AT164</f>
        <v>0</v>
      </c>
      <c r="AU169" s="57">
        <f>AT169-AS169</f>
        <v>0</v>
      </c>
      <c r="AV169" s="53" t="s">
        <v>253</v>
      </c>
      <c r="AW169" s="57">
        <f>AW157-AW160-AW164</f>
        <v>0</v>
      </c>
      <c r="AX169" s="57">
        <f>AX157-AX160-AX164</f>
        <v>0</v>
      </c>
      <c r="AY169" s="57"/>
      <c r="AZ169" s="57"/>
      <c r="BA169" s="57"/>
      <c r="BB169" s="57">
        <f>BB157-BB160-BB164</f>
        <v>0</v>
      </c>
      <c r="BC169" s="57">
        <f>BC157-BC160-BC164</f>
        <v>0</v>
      </c>
      <c r="BD169" s="57">
        <f>BC169-BB169</f>
        <v>0</v>
      </c>
      <c r="BE169" s="53" t="s">
        <v>253</v>
      </c>
      <c r="BF169" s="57">
        <f>BF157-BF160-BF164</f>
        <v>0</v>
      </c>
      <c r="BG169" s="57"/>
      <c r="BH169" s="57">
        <f>BH157-BH160-BH164</f>
        <v>0</v>
      </c>
      <c r="BI169" s="57"/>
      <c r="BJ169" s="57"/>
      <c r="BK169" s="57">
        <f>BK157-BK160-BK164</f>
        <v>0</v>
      </c>
      <c r="BL169" s="57">
        <f>BL157-BL160-BL164</f>
        <v>0</v>
      </c>
      <c r="BM169" s="57">
        <f>BL169-BK169</f>
        <v>0</v>
      </c>
      <c r="BN169" s="53" t="s">
        <v>253</v>
      </c>
      <c r="BO169" s="57">
        <f>BO157-BO160-BO164</f>
        <v>0</v>
      </c>
      <c r="BP169" s="57">
        <f>BP157-BP160-BP164</f>
        <v>0</v>
      </c>
      <c r="BQ169" s="57"/>
      <c r="BR169" s="57"/>
      <c r="BS169" s="57" t="e">
        <f>BS157-BS160-BS164</f>
        <v>#REF!</v>
      </c>
      <c r="BT169" s="89" t="e">
        <f>BT157-BT160-BT164</f>
        <v>#REF!</v>
      </c>
      <c r="BU169" s="57" t="e">
        <f>BU157-BU160-BU164</f>
        <v>#REF!</v>
      </c>
      <c r="BV169" s="57" t="e">
        <f>BU169-BT169</f>
        <v>#REF!</v>
      </c>
      <c r="BW169" s="84" t="s">
        <v>253</v>
      </c>
    </row>
    <row r="170" spans="1:75" ht="15.75" hidden="1">
      <c r="A170" s="99" t="s">
        <v>224</v>
      </c>
      <c r="B170" s="198"/>
      <c r="C170" s="10" t="s">
        <v>1</v>
      </c>
      <c r="D170" s="52">
        <f>IF(D157=0,0,D169/D157)</f>
        <v>0</v>
      </c>
      <c r="E170" s="52">
        <f>IF(E157=0,0,E169/E157)</f>
        <v>0</v>
      </c>
      <c r="F170" s="52"/>
      <c r="G170" s="52"/>
      <c r="H170" s="52"/>
      <c r="I170" s="52">
        <f>IF(I157=0,0,I169/I157)</f>
        <v>0</v>
      </c>
      <c r="J170" s="52">
        <f>IF(J157=0,0,J169/J157)</f>
        <v>0</v>
      </c>
      <c r="K170" s="52">
        <f t="shared" si="199"/>
        <v>0</v>
      </c>
      <c r="L170" s="53" t="s">
        <v>253</v>
      </c>
      <c r="M170" s="53">
        <f>IF(M157=0,0,M169/M157)</f>
        <v>0</v>
      </c>
      <c r="N170" s="52">
        <f>IF(N157=0,0,N169/N157)</f>
        <v>0</v>
      </c>
      <c r="O170" s="52"/>
      <c r="P170" s="52"/>
      <c r="Q170" s="52"/>
      <c r="R170" s="52">
        <f>IF(R157=0,0,R169/R157)</f>
        <v>0</v>
      </c>
      <c r="S170" s="52">
        <f>IF(S157=0,0,S169/S157)</f>
        <v>0</v>
      </c>
      <c r="T170" s="52">
        <f>S170-R170</f>
        <v>0</v>
      </c>
      <c r="U170" s="53" t="s">
        <v>253</v>
      </c>
      <c r="V170" s="52">
        <f>IF(V157=0,0,V169/V157)</f>
        <v>0</v>
      </c>
      <c r="W170" s="52">
        <f>IF(W157=0,0,W169/W157)</f>
        <v>0</v>
      </c>
      <c r="X170" s="52"/>
      <c r="Y170" s="52"/>
      <c r="Z170" s="52"/>
      <c r="AA170" s="52">
        <f>IF(AA157=0,0,AA169/AA157)</f>
        <v>0</v>
      </c>
      <c r="AB170" s="52">
        <f>IF(AB157=0,0,AB169/AB157)</f>
        <v>0</v>
      </c>
      <c r="AC170" s="52">
        <f>AB170-AA170</f>
        <v>0</v>
      </c>
      <c r="AD170" s="53" t="s">
        <v>253</v>
      </c>
      <c r="AE170" s="52">
        <f>IF(AE157=0,0,AE169/AE157)</f>
        <v>0</v>
      </c>
      <c r="AF170" s="52">
        <f>IF(AF157=0,0,AF169/AF157)</f>
        <v>0</v>
      </c>
      <c r="AG170" s="52"/>
      <c r="AH170" s="52"/>
      <c r="AI170" s="52"/>
      <c r="AJ170" s="52">
        <f>IF(AJ157=0,0,AJ169/AJ157)</f>
        <v>0</v>
      </c>
      <c r="AK170" s="52">
        <f>IF(AK157=0,0,AK169/AK157)</f>
        <v>0</v>
      </c>
      <c r="AL170" s="52">
        <f>AK170-AJ170</f>
        <v>0</v>
      </c>
      <c r="AM170" s="53" t="s">
        <v>253</v>
      </c>
      <c r="AN170" s="52">
        <f>IF(AN157=0,0,AN169/AN157)</f>
        <v>0</v>
      </c>
      <c r="AO170" s="52">
        <f>IF(AO157=0,0,AO169/AO157)</f>
        <v>0</v>
      </c>
      <c r="AP170" s="52"/>
      <c r="AQ170" s="52"/>
      <c r="AR170" s="52"/>
      <c r="AS170" s="52">
        <f>IF(AS157=0,0,AS169/AS157)</f>
        <v>0</v>
      </c>
      <c r="AT170" s="52">
        <f>IF(AT157=0,0,AT169/AT157)</f>
        <v>0</v>
      </c>
      <c r="AU170" s="52">
        <f>AT170-AS170</f>
        <v>0</v>
      </c>
      <c r="AV170" s="53" t="s">
        <v>253</v>
      </c>
      <c r="AW170" s="52">
        <f>IF(AW157=0,0,AW169/AW157)</f>
        <v>0</v>
      </c>
      <c r="AX170" s="52">
        <f>IF(AX157=0,0,AX169/AX157)</f>
        <v>0</v>
      </c>
      <c r="AY170" s="52"/>
      <c r="AZ170" s="52"/>
      <c r="BA170" s="52"/>
      <c r="BB170" s="52">
        <f>IF(BB157=0,0,BB169/BB157)</f>
        <v>0</v>
      </c>
      <c r="BC170" s="52">
        <f>IF(BC157=0,0,BC169/BC157)</f>
        <v>0</v>
      </c>
      <c r="BD170" s="52">
        <f>BC170-BB170</f>
        <v>0</v>
      </c>
      <c r="BE170" s="53" t="s">
        <v>253</v>
      </c>
      <c r="BF170" s="52">
        <f>IF(BF157=0,0,BF169/BF157)</f>
        <v>0</v>
      </c>
      <c r="BG170" s="52"/>
      <c r="BH170" s="52">
        <f>IF(BH157=0,0,BH169/BH157)</f>
        <v>0</v>
      </c>
      <c r="BI170" s="52"/>
      <c r="BJ170" s="52"/>
      <c r="BK170" s="52">
        <f>IF(BK157=0,0,BK169/BK157)</f>
        <v>0</v>
      </c>
      <c r="BL170" s="52">
        <f>IF(BL157=0,0,BL169/BL157)</f>
        <v>0</v>
      </c>
      <c r="BM170" s="52">
        <f>BL170-BK170</f>
        <v>0</v>
      </c>
      <c r="BN170" s="53" t="s">
        <v>253</v>
      </c>
      <c r="BO170" s="52">
        <f>IF(BO157=0,0,BO169/BO157)</f>
        <v>0</v>
      </c>
      <c r="BP170" s="52">
        <f>IF(BP157=0,0,BP169/BP157)</f>
        <v>0</v>
      </c>
      <c r="BQ170" s="52"/>
      <c r="BR170" s="52"/>
      <c r="BS170" s="52" t="e">
        <f>IF(BS157=0,0,BS169/BS157)</f>
        <v>#REF!</v>
      </c>
      <c r="BT170" s="86" t="e">
        <f>IF(BT157=0,0,BT169/BT157)</f>
        <v>#REF!</v>
      </c>
      <c r="BU170" s="52" t="e">
        <f>IF(BU157=0,0,BU169/BU157)</f>
        <v>#REF!</v>
      </c>
      <c r="BV170" s="52" t="e">
        <f>BU170-BT170</f>
        <v>#REF!</v>
      </c>
      <c r="BW170" s="84" t="s">
        <v>253</v>
      </c>
    </row>
    <row r="171" spans="1:75" ht="15.75" hidden="1">
      <c r="A171" s="99" t="s">
        <v>225</v>
      </c>
      <c r="B171" s="200" t="s">
        <v>104</v>
      </c>
      <c r="C171" s="10" t="s">
        <v>170</v>
      </c>
      <c r="D171" s="17"/>
      <c r="E171" s="17"/>
      <c r="F171" s="17"/>
      <c r="G171" s="17"/>
      <c r="H171" s="17"/>
      <c r="I171" s="17"/>
      <c r="J171" s="17"/>
      <c r="K171" s="53">
        <f t="shared" si="199"/>
        <v>0</v>
      </c>
      <c r="L171" s="53" t="s">
        <v>253</v>
      </c>
      <c r="M171" s="17"/>
      <c r="N171" s="17"/>
      <c r="O171" s="17"/>
      <c r="P171" s="17"/>
      <c r="Q171" s="17"/>
      <c r="R171" s="17"/>
      <c r="S171" s="17"/>
      <c r="T171" s="53">
        <f>S171-R171</f>
        <v>0</v>
      </c>
      <c r="U171" s="53" t="s">
        <v>253</v>
      </c>
      <c r="V171" s="17"/>
      <c r="W171" s="17"/>
      <c r="X171" s="17"/>
      <c r="Y171" s="17"/>
      <c r="Z171" s="17"/>
      <c r="AA171" s="17"/>
      <c r="AB171" s="17"/>
      <c r="AC171" s="53">
        <f>AB171-AA171</f>
        <v>0</v>
      </c>
      <c r="AD171" s="53" t="s">
        <v>253</v>
      </c>
      <c r="AE171" s="17"/>
      <c r="AF171" s="17"/>
      <c r="AG171" s="17"/>
      <c r="AH171" s="17"/>
      <c r="AI171" s="17"/>
      <c r="AJ171" s="17"/>
      <c r="AK171" s="17"/>
      <c r="AL171" s="53">
        <f>AK171-AJ171</f>
        <v>0</v>
      </c>
      <c r="AM171" s="53" t="s">
        <v>253</v>
      </c>
      <c r="AN171" s="17"/>
      <c r="AO171" s="17"/>
      <c r="AP171" s="17"/>
      <c r="AQ171" s="17"/>
      <c r="AR171" s="17"/>
      <c r="AS171" s="17"/>
      <c r="AT171" s="17"/>
      <c r="AU171" s="53">
        <f>AT171-AS171</f>
        <v>0</v>
      </c>
      <c r="AV171" s="53" t="s">
        <v>253</v>
      </c>
      <c r="AW171" s="17"/>
      <c r="AX171" s="17"/>
      <c r="AY171" s="17"/>
      <c r="AZ171" s="17"/>
      <c r="BA171" s="17"/>
      <c r="BB171" s="17"/>
      <c r="BC171" s="17"/>
      <c r="BD171" s="53">
        <f>BC171-BB171</f>
        <v>0</v>
      </c>
      <c r="BE171" s="53" t="s">
        <v>253</v>
      </c>
      <c r="BF171" s="17"/>
      <c r="BG171" s="17"/>
      <c r="BH171" s="17"/>
      <c r="BI171" s="17"/>
      <c r="BJ171" s="17"/>
      <c r="BK171" s="17"/>
      <c r="BL171" s="17"/>
      <c r="BM171" s="53">
        <f>BL171-BK171</f>
        <v>0</v>
      </c>
      <c r="BN171" s="53" t="s">
        <v>253</v>
      </c>
      <c r="BO171" s="17"/>
      <c r="BP171" s="17"/>
      <c r="BQ171" s="17"/>
      <c r="BR171" s="17"/>
      <c r="BS171" s="51" t="e">
        <f>J171+IF(#REF!&gt;=2,S171,0)+IF(#REF!&gt;=3,AB171,0)+IF(#REF!&gt;=4,AK171,0)+IF(#REF!&gt;=5,AT171,0)+IF(#REF!&gt;=6,BC171,0)+IF(#REF!&gt;=7,BL171,0)+IF(#REF!&gt;=8,#REF!,0)+IF(#REF!&gt;=9,#REF!,0)+IF(#REF!&gt;=10,#REF!,0)+IF(#REF!&gt;=11,#REF!,0)+IF(#REF!&gt;=12,#REF!,0)</f>
        <v>#REF!</v>
      </c>
      <c r="BT171" s="85" t="e">
        <f>I171+R171+AA171+AJ171+AS171+BB171+BK171+#REF!+#REF!+#REF!+#REF!+#REF!</f>
        <v>#REF!</v>
      </c>
      <c r="BU171" s="107" t="e">
        <f>IF(#REF!&gt;=1,J171,I171)+IF(#REF!&gt;=2,S171,R171)+IF(#REF!&gt;=3,AB171,AA171)+IF(#REF!&gt;=4,AK171,AJ171)+IF(#REF!&gt;=5,AT171,AS171)+IF(#REF!&gt;=6,BC171,BB171)+IF(#REF!&gt;=7,BL171,BK171)+IF(#REF!&gt;=8,#REF!,#REF!)+IF(#REF!&gt;=9,#REF!,#REF!)+IF(#REF!&gt;=10,#REF!,#REF!)+IF(#REF!&gt;=11,#REF!,#REF!)+IF(#REF!&gt;=12,#REF!,#REF!)</f>
        <v>#REF!</v>
      </c>
      <c r="BV171" s="53" t="e">
        <f>BU171-BT171</f>
        <v>#REF!</v>
      </c>
      <c r="BW171" s="84" t="s">
        <v>253</v>
      </c>
    </row>
    <row r="172" spans="1:75" ht="15.75" hidden="1">
      <c r="A172" s="99" t="s">
        <v>226</v>
      </c>
      <c r="B172" s="200"/>
      <c r="C172" s="10" t="s">
        <v>1</v>
      </c>
      <c r="D172" s="55">
        <f>IF(D157=0,0,D171/D157)</f>
        <v>0</v>
      </c>
      <c r="E172" s="55">
        <f>IF(E157=0,0,E171/E157)</f>
        <v>0</v>
      </c>
      <c r="F172" s="55"/>
      <c r="G172" s="55"/>
      <c r="H172" s="55"/>
      <c r="I172" s="55">
        <f>IF(I157=0,0,I171/I157)</f>
        <v>0</v>
      </c>
      <c r="J172" s="55">
        <f>IF(J157=0,0,J171/J157)</f>
        <v>0</v>
      </c>
      <c r="K172" s="52">
        <f t="shared" si="199"/>
        <v>0</v>
      </c>
      <c r="L172" s="53" t="s">
        <v>253</v>
      </c>
      <c r="M172" s="17">
        <f>IF(M157=0,0,M171/M157)</f>
        <v>0</v>
      </c>
      <c r="N172" s="55">
        <f>IF(N157=0,0,N171/N157)</f>
        <v>0</v>
      </c>
      <c r="O172" s="55"/>
      <c r="P172" s="55"/>
      <c r="Q172" s="55"/>
      <c r="R172" s="55">
        <f>IF(R157=0,0,R171/R157)</f>
        <v>0</v>
      </c>
      <c r="S172" s="55">
        <f>IF(S157=0,0,S171/S157)</f>
        <v>0</v>
      </c>
      <c r="T172" s="52">
        <f>S172-R172</f>
        <v>0</v>
      </c>
      <c r="U172" s="53" t="s">
        <v>253</v>
      </c>
      <c r="V172" s="55">
        <f>IF(V157=0,0,V171/V157)</f>
        <v>0</v>
      </c>
      <c r="W172" s="55">
        <f>IF(W157=0,0,W171/W157)</f>
        <v>0</v>
      </c>
      <c r="X172" s="55"/>
      <c r="Y172" s="55"/>
      <c r="Z172" s="55"/>
      <c r="AA172" s="55">
        <f>IF(AA157=0,0,AA171/AA157)</f>
        <v>0</v>
      </c>
      <c r="AB172" s="55">
        <f>IF(AB157=0,0,AB171/AB157)</f>
        <v>0</v>
      </c>
      <c r="AC172" s="52">
        <f>AB172-AA172</f>
        <v>0</v>
      </c>
      <c r="AD172" s="53" t="s">
        <v>253</v>
      </c>
      <c r="AE172" s="55">
        <f>IF(AE157=0,0,AE171/AE157)</f>
        <v>0</v>
      </c>
      <c r="AF172" s="55">
        <f>IF(AF157=0,0,AF171/AF157)</f>
        <v>0</v>
      </c>
      <c r="AG172" s="55"/>
      <c r="AH172" s="55"/>
      <c r="AI172" s="55"/>
      <c r="AJ172" s="55">
        <f>IF(AJ157=0,0,AJ171/AJ157)</f>
        <v>0</v>
      </c>
      <c r="AK172" s="55">
        <f>IF(AK157=0,0,AK171/AK157)</f>
        <v>0</v>
      </c>
      <c r="AL172" s="52">
        <f>AK172-AJ172</f>
        <v>0</v>
      </c>
      <c r="AM172" s="53" t="s">
        <v>253</v>
      </c>
      <c r="AN172" s="55">
        <f>IF(AN157=0,0,AN171/AN157)</f>
        <v>0</v>
      </c>
      <c r="AO172" s="55">
        <f>IF(AO157=0,0,AO171/AO157)</f>
        <v>0</v>
      </c>
      <c r="AP172" s="55"/>
      <c r="AQ172" s="55"/>
      <c r="AR172" s="55"/>
      <c r="AS172" s="55">
        <f>IF(AS157=0,0,AS171/AS157)</f>
        <v>0</v>
      </c>
      <c r="AT172" s="55">
        <f>IF(AT157=0,0,AT171/AT157)</f>
        <v>0</v>
      </c>
      <c r="AU172" s="52">
        <f>AT172-AS172</f>
        <v>0</v>
      </c>
      <c r="AV172" s="53" t="s">
        <v>253</v>
      </c>
      <c r="AW172" s="55">
        <f>IF(AW157=0,0,AW171/AW157)</f>
        <v>0</v>
      </c>
      <c r="AX172" s="55">
        <f>IF(AX157=0,0,AX171/AX157)</f>
        <v>0</v>
      </c>
      <c r="AY172" s="55"/>
      <c r="AZ172" s="55"/>
      <c r="BA172" s="55"/>
      <c r="BB172" s="55">
        <f>IF(BB157=0,0,BB171/BB157)</f>
        <v>0</v>
      </c>
      <c r="BC172" s="55">
        <f>IF(BC157=0,0,BC171/BC157)</f>
        <v>0</v>
      </c>
      <c r="BD172" s="52">
        <f>BC172-BB172</f>
        <v>0</v>
      </c>
      <c r="BE172" s="53" t="s">
        <v>253</v>
      </c>
      <c r="BF172" s="55">
        <f>IF(BF157=0,0,BF171/BF157)</f>
        <v>0</v>
      </c>
      <c r="BG172" s="55"/>
      <c r="BH172" s="55">
        <f>IF(BH157=0,0,BH171/BH157)</f>
        <v>0</v>
      </c>
      <c r="BI172" s="55"/>
      <c r="BJ172" s="55"/>
      <c r="BK172" s="55">
        <f>IF(BK157=0,0,BK171/BK157)</f>
        <v>0</v>
      </c>
      <c r="BL172" s="55">
        <f>IF(BL157=0,0,BL171/BL157)</f>
        <v>0</v>
      </c>
      <c r="BM172" s="52">
        <f>BL172-BK172</f>
        <v>0</v>
      </c>
      <c r="BN172" s="53" t="s">
        <v>253</v>
      </c>
      <c r="BO172" s="55">
        <f>IF(BO157=0,0,BO171/BO157)</f>
        <v>0</v>
      </c>
      <c r="BP172" s="55">
        <f>IF(BP157=0,0,BP171/BP157)</f>
        <v>0</v>
      </c>
      <c r="BQ172" s="55"/>
      <c r="BR172" s="55"/>
      <c r="BS172" s="55" t="e">
        <f>IF(BS157=0,0,BS171/BS157)</f>
        <v>#REF!</v>
      </c>
      <c r="BT172" s="88" t="e">
        <f>IF(BT157=0,0,BT171/BT157)</f>
        <v>#REF!</v>
      </c>
      <c r="BU172" s="55" t="e">
        <f>IF(BU157=0,0,BU171/BU157)</f>
        <v>#REF!</v>
      </c>
      <c r="BV172" s="52" t="e">
        <f>BU172-BT172</f>
        <v>#REF!</v>
      </c>
      <c r="BW172" s="84" t="s">
        <v>253</v>
      </c>
    </row>
    <row r="173" spans="1:75" ht="15.75" hidden="1">
      <c r="A173" s="99" t="s">
        <v>227</v>
      </c>
      <c r="B173" s="35" t="s">
        <v>228</v>
      </c>
      <c r="C173" s="10"/>
      <c r="D173" s="17"/>
      <c r="E173" s="17"/>
      <c r="F173" s="17"/>
      <c r="G173" s="17"/>
      <c r="H173" s="17"/>
      <c r="I173" s="17"/>
      <c r="J173" s="17"/>
      <c r="K173" s="53">
        <f t="shared" si="199"/>
        <v>0</v>
      </c>
      <c r="L173" s="110">
        <f t="shared" si="191"/>
        <v>0</v>
      </c>
      <c r="M173" s="17"/>
      <c r="N173" s="17"/>
      <c r="O173" s="17"/>
      <c r="P173" s="17"/>
      <c r="Q173" s="17"/>
      <c r="R173" s="17"/>
      <c r="S173" s="17"/>
      <c r="T173" s="53">
        <f>S173-R173</f>
        <v>0</v>
      </c>
      <c r="U173" s="110">
        <f>IF(R173=0,0,T173/R173)</f>
        <v>0</v>
      </c>
      <c r="V173" s="17"/>
      <c r="W173" s="17"/>
      <c r="X173" s="17"/>
      <c r="Y173" s="17"/>
      <c r="Z173" s="17"/>
      <c r="AA173" s="17"/>
      <c r="AB173" s="17"/>
      <c r="AC173" s="53">
        <f>AB173-AA173</f>
        <v>0</v>
      </c>
      <c r="AD173" s="110">
        <f>IF(AA173=0,0,AC173/AA173)</f>
        <v>0</v>
      </c>
      <c r="AE173" s="17"/>
      <c r="AF173" s="17"/>
      <c r="AG173" s="17"/>
      <c r="AH173" s="17"/>
      <c r="AI173" s="17"/>
      <c r="AJ173" s="17"/>
      <c r="AK173" s="17"/>
      <c r="AL173" s="53">
        <f>AK173-AJ173</f>
        <v>0</v>
      </c>
      <c r="AM173" s="110">
        <f>IF(AJ173=0,0,AL173/AJ173)</f>
        <v>0</v>
      </c>
      <c r="AN173" s="17"/>
      <c r="AO173" s="17"/>
      <c r="AP173" s="17"/>
      <c r="AQ173" s="17"/>
      <c r="AR173" s="17"/>
      <c r="AS173" s="17"/>
      <c r="AT173" s="17"/>
      <c r="AU173" s="53">
        <f>AT173-AS173</f>
        <v>0</v>
      </c>
      <c r="AV173" s="110">
        <f>IF(AS173=0,0,AU173/AS173)</f>
        <v>0</v>
      </c>
      <c r="AW173" s="17"/>
      <c r="AX173" s="17"/>
      <c r="AY173" s="17"/>
      <c r="AZ173" s="17"/>
      <c r="BA173" s="17"/>
      <c r="BB173" s="17"/>
      <c r="BC173" s="17"/>
      <c r="BD173" s="53">
        <f>BC173-BB173</f>
        <v>0</v>
      </c>
      <c r="BE173" s="110">
        <f>IF(BB173=0,0,BD173/BB173)</f>
        <v>0</v>
      </c>
      <c r="BF173" s="17"/>
      <c r="BG173" s="17"/>
      <c r="BH173" s="17"/>
      <c r="BI173" s="17"/>
      <c r="BJ173" s="17"/>
      <c r="BK173" s="17"/>
      <c r="BL173" s="17"/>
      <c r="BM173" s="53">
        <f>BL173-BK173</f>
        <v>0</v>
      </c>
      <c r="BN173" s="110">
        <f>IF(BK173=0,0,BM173/BK173)</f>
        <v>0</v>
      </c>
      <c r="BO173" s="17"/>
      <c r="BP173" s="17"/>
      <c r="BQ173" s="17"/>
      <c r="BR173" s="17"/>
      <c r="BS173" s="53" t="e">
        <f>J173+IF(#REF!&gt;=2,S173,0)+IF(#REF!&gt;=3,AB173,0)+IF(#REF!&gt;=4,AK173,0)+IF(#REF!&gt;=5,AT173,0)+IF(#REF!&gt;=6,BC173,0)+IF(#REF!&gt;=7,BL173,0)+IF(#REF!&gt;=8,#REF!,0)+IF(#REF!&gt;=9,#REF!,0)+IF(#REF!&gt;=10,#REF!,0)+IF(#REF!&gt;=11,#REF!,0)+IF(#REF!&gt;=12,#REF!,0)</f>
        <v>#REF!</v>
      </c>
      <c r="BT173" s="85" t="e">
        <f>I173+R173+AA173+AJ173+AS173+BB173+BK173+#REF!+#REF!+#REF!+#REF!+#REF!</f>
        <v>#REF!</v>
      </c>
      <c r="BU173" s="107" t="e">
        <f>IF(#REF!&gt;=1,J173,I173)+IF(#REF!&gt;=2,S173,R173)+IF(#REF!&gt;=3,AB173,AA173)+IF(#REF!&gt;=4,AK173,AJ173)+IF(#REF!&gt;=5,AT173,AS173)+IF(#REF!&gt;=6,BC173,BB173)+IF(#REF!&gt;=7,BL173,BK173)+IF(#REF!&gt;=8,#REF!,#REF!)+IF(#REF!&gt;=9,#REF!,#REF!)+IF(#REF!&gt;=10,#REF!,#REF!)+IF(#REF!&gt;=11,#REF!,#REF!)+IF(#REF!&gt;=12,#REF!,#REF!)</f>
        <v>#REF!</v>
      </c>
      <c r="BV173" s="53" t="e">
        <f>BU173-BT173</f>
        <v>#REF!</v>
      </c>
      <c r="BW173" s="118" t="e">
        <f>IF(BT173=0,0,BV173/BT173)</f>
        <v>#REF!</v>
      </c>
    </row>
    <row r="174" spans="1:75" s="8" customFormat="1" ht="18.75" hidden="1">
      <c r="A174" s="99" t="s">
        <v>229</v>
      </c>
      <c r="B174" s="37" t="s">
        <v>2</v>
      </c>
      <c r="C174" s="6"/>
      <c r="D174" s="38"/>
      <c r="E174" s="38"/>
      <c r="F174" s="38"/>
      <c r="G174" s="38"/>
      <c r="H174" s="38"/>
      <c r="I174" s="38"/>
      <c r="J174" s="38"/>
      <c r="K174" s="38"/>
      <c r="L174" s="38"/>
      <c r="M174" s="17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90"/>
      <c r="BU174" s="38"/>
      <c r="BV174" s="38"/>
      <c r="BW174" s="91"/>
    </row>
    <row r="175" spans="1:75" ht="15.75" hidden="1">
      <c r="A175" s="99" t="s">
        <v>230</v>
      </c>
      <c r="B175" s="44" t="s">
        <v>231</v>
      </c>
      <c r="C175" s="10" t="s">
        <v>170</v>
      </c>
      <c r="D175" s="17"/>
      <c r="E175" s="17"/>
      <c r="F175" s="17"/>
      <c r="G175" s="17"/>
      <c r="H175" s="17"/>
      <c r="I175" s="17"/>
      <c r="J175" s="17"/>
      <c r="K175" s="53">
        <f t="shared" si="199"/>
        <v>0</v>
      </c>
      <c r="L175" s="110">
        <f t="shared" si="191"/>
        <v>0</v>
      </c>
      <c r="M175" s="17"/>
      <c r="N175" s="17"/>
      <c r="O175" s="17"/>
      <c r="P175" s="17"/>
      <c r="Q175" s="17"/>
      <c r="R175" s="17"/>
      <c r="S175" s="17"/>
      <c r="T175" s="53">
        <f>S175-R175</f>
        <v>0</v>
      </c>
      <c r="U175" s="110">
        <f>IF(R175=0,0,T175/R175)</f>
        <v>0</v>
      </c>
      <c r="V175" s="17"/>
      <c r="W175" s="17"/>
      <c r="X175" s="17"/>
      <c r="Y175" s="17"/>
      <c r="Z175" s="17"/>
      <c r="AA175" s="17"/>
      <c r="AB175" s="17"/>
      <c r="AC175" s="53">
        <f>AB175-AA175</f>
        <v>0</v>
      </c>
      <c r="AD175" s="110">
        <f>IF(AA175=0,0,AC175/AA175)</f>
        <v>0</v>
      </c>
      <c r="AE175" s="17"/>
      <c r="AF175" s="17"/>
      <c r="AG175" s="17"/>
      <c r="AH175" s="17"/>
      <c r="AI175" s="17"/>
      <c r="AJ175" s="17"/>
      <c r="AK175" s="17"/>
      <c r="AL175" s="53">
        <f>AK175-AJ175</f>
        <v>0</v>
      </c>
      <c r="AM175" s="110">
        <f>IF(AJ175=0,0,AL175/AJ175)</f>
        <v>0</v>
      </c>
      <c r="AN175" s="17"/>
      <c r="AO175" s="17"/>
      <c r="AP175" s="17"/>
      <c r="AQ175" s="17"/>
      <c r="AR175" s="17"/>
      <c r="AS175" s="17"/>
      <c r="AT175" s="17"/>
      <c r="AU175" s="53">
        <f>AT175-AS175</f>
        <v>0</v>
      </c>
      <c r="AV175" s="110">
        <f>IF(AS175=0,0,AU175/AS175)</f>
        <v>0</v>
      </c>
      <c r="AW175" s="17"/>
      <c r="AX175" s="17"/>
      <c r="AY175" s="17"/>
      <c r="AZ175" s="17"/>
      <c r="BA175" s="17"/>
      <c r="BB175" s="17"/>
      <c r="BC175" s="17"/>
      <c r="BD175" s="53">
        <f>BC175-BB175</f>
        <v>0</v>
      </c>
      <c r="BE175" s="110">
        <f>IF(BB175=0,0,BD175/BB175)</f>
        <v>0</v>
      </c>
      <c r="BF175" s="17"/>
      <c r="BG175" s="17"/>
      <c r="BH175" s="17"/>
      <c r="BI175" s="17"/>
      <c r="BJ175" s="17"/>
      <c r="BK175" s="17"/>
      <c r="BL175" s="17"/>
      <c r="BM175" s="53">
        <f>BL175-BK175</f>
        <v>0</v>
      </c>
      <c r="BN175" s="110">
        <f>IF(BK175=0,0,BM175/BK175)</f>
        <v>0</v>
      </c>
      <c r="BO175" s="17"/>
      <c r="BP175" s="17"/>
      <c r="BQ175" s="17"/>
      <c r="BR175" s="17"/>
      <c r="BS175" s="53" t="e">
        <f>J175+IF(#REF!&gt;=2,S175,0)+IF(#REF!&gt;=3,AB175,0)+IF(#REF!&gt;=4,AK175,0)+IF(#REF!&gt;=5,AT175,0)+IF(#REF!&gt;=6,BC175,0)+IF(#REF!&gt;=7,BL175,0)+IF(#REF!&gt;=8,#REF!,0)+IF(#REF!&gt;=9,#REF!,0)+IF(#REF!&gt;=10,#REF!,0)+IF(#REF!&gt;=11,#REF!,0)+IF(#REF!&gt;=12,#REF!,0)</f>
        <v>#REF!</v>
      </c>
      <c r="BT175" s="85" t="e">
        <f>I175+R175+AA175+AJ175+AS175+BB175+BK175+#REF!+#REF!+#REF!+#REF!+#REF!</f>
        <v>#REF!</v>
      </c>
      <c r="BU175" s="107" t="e">
        <f>IF(#REF!&gt;=1,J175,I175)+IF(#REF!&gt;=2,S175,R175)+IF(#REF!&gt;=3,AB175,AA175)+IF(#REF!&gt;=4,AK175,AJ175)+IF(#REF!&gt;=5,AT175,AS175)+IF(#REF!&gt;=6,BC175,BB175)+IF(#REF!&gt;=7,BL175,BK175)+IF(#REF!&gt;=8,#REF!,#REF!)+IF(#REF!&gt;=9,#REF!,#REF!)+IF(#REF!&gt;=10,#REF!,#REF!)+IF(#REF!&gt;=11,#REF!,#REF!)+IF(#REF!&gt;=12,#REF!,#REF!)</f>
        <v>#REF!</v>
      </c>
      <c r="BV175" s="53" t="e">
        <f>BU175-BT175</f>
        <v>#REF!</v>
      </c>
      <c r="BW175" s="118" t="e">
        <f>IF(BT175=0,0,BV175/BT175)</f>
        <v>#REF!</v>
      </c>
    </row>
    <row r="176" spans="1:75" ht="15.75" hidden="1">
      <c r="A176" s="99" t="s">
        <v>232</v>
      </c>
      <c r="B176" s="45" t="s">
        <v>233</v>
      </c>
      <c r="C176" s="10" t="s">
        <v>170</v>
      </c>
      <c r="D176" s="21"/>
      <c r="E176" s="21"/>
      <c r="F176" s="21"/>
      <c r="G176" s="21"/>
      <c r="H176" s="21"/>
      <c r="I176" s="21"/>
      <c r="J176" s="21"/>
      <c r="K176" s="53">
        <f t="shared" si="199"/>
        <v>0</v>
      </c>
      <c r="L176" s="110">
        <f t="shared" si="191"/>
        <v>0</v>
      </c>
      <c r="M176" s="53"/>
      <c r="N176" s="21"/>
      <c r="O176" s="21"/>
      <c r="P176" s="21"/>
      <c r="Q176" s="21"/>
      <c r="R176" s="21"/>
      <c r="S176" s="21"/>
      <c r="T176" s="53">
        <f>S176-R176</f>
        <v>0</v>
      </c>
      <c r="U176" s="110">
        <f>IF(R176=0,0,T176/R176)</f>
        <v>0</v>
      </c>
      <c r="V176" s="21"/>
      <c r="W176" s="21"/>
      <c r="X176" s="21"/>
      <c r="Y176" s="21"/>
      <c r="Z176" s="21"/>
      <c r="AA176" s="21"/>
      <c r="AB176" s="21"/>
      <c r="AC176" s="53">
        <f>AB176-AA176</f>
        <v>0</v>
      </c>
      <c r="AD176" s="110">
        <f>IF(AA176=0,0,AC176/AA176)</f>
        <v>0</v>
      </c>
      <c r="AE176" s="21"/>
      <c r="AF176" s="21"/>
      <c r="AG176" s="21"/>
      <c r="AH176" s="21"/>
      <c r="AI176" s="21"/>
      <c r="AJ176" s="21"/>
      <c r="AK176" s="21"/>
      <c r="AL176" s="53">
        <f>AK176-AJ176</f>
        <v>0</v>
      </c>
      <c r="AM176" s="110">
        <f>IF(AJ176=0,0,AL176/AJ176)</f>
        <v>0</v>
      </c>
      <c r="AN176" s="21"/>
      <c r="AO176" s="21"/>
      <c r="AP176" s="21"/>
      <c r="AQ176" s="21"/>
      <c r="AR176" s="21"/>
      <c r="AS176" s="21"/>
      <c r="AT176" s="21"/>
      <c r="AU176" s="53">
        <f>AT176-AS176</f>
        <v>0</v>
      </c>
      <c r="AV176" s="110">
        <f>IF(AS176=0,0,AU176/AS176)</f>
        <v>0</v>
      </c>
      <c r="AW176" s="21"/>
      <c r="AX176" s="21"/>
      <c r="AY176" s="21"/>
      <c r="AZ176" s="21"/>
      <c r="BA176" s="21"/>
      <c r="BB176" s="21"/>
      <c r="BC176" s="21"/>
      <c r="BD176" s="53">
        <f>BC176-BB176</f>
        <v>0</v>
      </c>
      <c r="BE176" s="110">
        <f>IF(BB176=0,0,BD176/BB176)</f>
        <v>0</v>
      </c>
      <c r="BF176" s="21"/>
      <c r="BG176" s="21"/>
      <c r="BH176" s="21"/>
      <c r="BI176" s="21"/>
      <c r="BJ176" s="21"/>
      <c r="BK176" s="21"/>
      <c r="BL176" s="21"/>
      <c r="BM176" s="53">
        <f>BL176-BK176</f>
        <v>0</v>
      </c>
      <c r="BN176" s="110">
        <f>IF(BK176=0,0,BM176/BK176)</f>
        <v>0</v>
      </c>
      <c r="BO176" s="21"/>
      <c r="BP176" s="21"/>
      <c r="BQ176" s="21"/>
      <c r="BR176" s="21"/>
      <c r="BS176" s="53" t="e">
        <f>J176+IF(#REF!&gt;=2,S176,0)+IF(#REF!&gt;=3,AB176,0)+IF(#REF!&gt;=4,AK176,0)+IF(#REF!&gt;=5,AT176,0)+IF(#REF!&gt;=6,BC176,0)+IF(#REF!&gt;=7,BL176,0)+IF(#REF!&gt;=8,#REF!,0)+IF(#REF!&gt;=9,#REF!,0)+IF(#REF!&gt;=10,#REF!,0)+IF(#REF!&gt;=11,#REF!,0)+IF(#REF!&gt;=12,#REF!,0)</f>
        <v>#REF!</v>
      </c>
      <c r="BT176" s="85" t="e">
        <f>I176+R176+AA176+AJ176+AS176+BB176+BK176+#REF!+#REF!+#REF!+#REF!+#REF!</f>
        <v>#REF!</v>
      </c>
      <c r="BU176" s="107" t="e">
        <f>IF(#REF!&gt;=1,J176,I176)+IF(#REF!&gt;=2,S176,R176)+IF(#REF!&gt;=3,AB176,AA176)+IF(#REF!&gt;=4,AK176,AJ176)+IF(#REF!&gt;=5,AT176,AS176)+IF(#REF!&gt;=6,BC176,BB176)+IF(#REF!&gt;=7,BL176,BK176)+IF(#REF!&gt;=8,#REF!,#REF!)+IF(#REF!&gt;=9,#REF!,#REF!)+IF(#REF!&gt;=10,#REF!,#REF!)+IF(#REF!&gt;=11,#REF!,#REF!)+IF(#REF!&gt;=12,#REF!,#REF!)</f>
        <v>#REF!</v>
      </c>
      <c r="BV176" s="53" t="e">
        <f>BU176-BT176</f>
        <v>#REF!</v>
      </c>
      <c r="BW176" s="118" t="e">
        <f>IF(BT176=0,0,BV176/BT176)</f>
        <v>#REF!</v>
      </c>
    </row>
    <row r="177" spans="1:75" ht="15.75" hidden="1">
      <c r="A177" s="99" t="s">
        <v>234</v>
      </c>
      <c r="B177" s="46" t="s">
        <v>235</v>
      </c>
      <c r="C177" s="10" t="s">
        <v>170</v>
      </c>
      <c r="D177" s="14"/>
      <c r="E177" s="14"/>
      <c r="F177" s="14"/>
      <c r="G177" s="14"/>
      <c r="H177" s="14"/>
      <c r="I177" s="14"/>
      <c r="J177" s="14"/>
      <c r="K177" s="53">
        <f t="shared" si="199"/>
        <v>0</v>
      </c>
      <c r="L177" s="110">
        <f t="shared" si="191"/>
        <v>0</v>
      </c>
      <c r="M177" s="21"/>
      <c r="N177" s="14"/>
      <c r="O177" s="14"/>
      <c r="P177" s="14"/>
      <c r="Q177" s="14"/>
      <c r="R177" s="14"/>
      <c r="S177" s="14"/>
      <c r="T177" s="53">
        <f>S177-R177</f>
        <v>0</v>
      </c>
      <c r="U177" s="110">
        <f>IF(R177=0,0,T177/R177)</f>
        <v>0</v>
      </c>
      <c r="V177" s="14"/>
      <c r="W177" s="14"/>
      <c r="X177" s="14"/>
      <c r="Y177" s="14"/>
      <c r="Z177" s="14"/>
      <c r="AA177" s="14"/>
      <c r="AB177" s="14"/>
      <c r="AC177" s="53">
        <f>AB177-AA177</f>
        <v>0</v>
      </c>
      <c r="AD177" s="110">
        <f>IF(AA177=0,0,AC177/AA177)</f>
        <v>0</v>
      </c>
      <c r="AE177" s="14"/>
      <c r="AF177" s="14"/>
      <c r="AG177" s="14"/>
      <c r="AH177" s="14"/>
      <c r="AI177" s="14"/>
      <c r="AJ177" s="14"/>
      <c r="AK177" s="14"/>
      <c r="AL177" s="53">
        <f>AK177-AJ177</f>
        <v>0</v>
      </c>
      <c r="AM177" s="110">
        <f>IF(AJ177=0,0,AL177/AJ177)</f>
        <v>0</v>
      </c>
      <c r="AN177" s="14"/>
      <c r="AO177" s="14"/>
      <c r="AP177" s="14"/>
      <c r="AQ177" s="14"/>
      <c r="AR177" s="14"/>
      <c r="AS177" s="14"/>
      <c r="AT177" s="14"/>
      <c r="AU177" s="53">
        <f>AT177-AS177</f>
        <v>0</v>
      </c>
      <c r="AV177" s="110">
        <f>IF(AS177=0,0,AU177/AS177)</f>
        <v>0</v>
      </c>
      <c r="AW177" s="14"/>
      <c r="AX177" s="14"/>
      <c r="AY177" s="14"/>
      <c r="AZ177" s="14"/>
      <c r="BA177" s="14"/>
      <c r="BB177" s="14"/>
      <c r="BC177" s="14"/>
      <c r="BD177" s="53">
        <f>BC177-BB177</f>
        <v>0</v>
      </c>
      <c r="BE177" s="110">
        <f>IF(BB177=0,0,BD177/BB177)</f>
        <v>0</v>
      </c>
      <c r="BF177" s="14"/>
      <c r="BG177" s="14"/>
      <c r="BH177" s="14"/>
      <c r="BI177" s="14"/>
      <c r="BJ177" s="14"/>
      <c r="BK177" s="14"/>
      <c r="BL177" s="14"/>
      <c r="BM177" s="53">
        <f>BL177-BK177</f>
        <v>0</v>
      </c>
      <c r="BN177" s="110">
        <f>IF(BK177=0,0,BM177/BK177)</f>
        <v>0</v>
      </c>
      <c r="BO177" s="14"/>
      <c r="BP177" s="14"/>
      <c r="BQ177" s="14"/>
      <c r="BR177" s="14"/>
      <c r="BS177" s="53" t="e">
        <f>J177+IF(#REF!&gt;=2,S177,0)+IF(#REF!&gt;=3,AB177,0)+IF(#REF!&gt;=4,AK177,0)+IF(#REF!&gt;=5,AT177,0)+IF(#REF!&gt;=6,BC177,0)+IF(#REF!&gt;=7,BL177,0)+IF(#REF!&gt;=8,#REF!,0)+IF(#REF!&gt;=9,#REF!,0)+IF(#REF!&gt;=10,#REF!,0)+IF(#REF!&gt;=11,#REF!,0)+IF(#REF!&gt;=12,#REF!,0)</f>
        <v>#REF!</v>
      </c>
      <c r="BT177" s="85" t="e">
        <f>I177+R177+AA177+AJ177+AS177+BB177+BK177+#REF!+#REF!+#REF!+#REF!+#REF!</f>
        <v>#REF!</v>
      </c>
      <c r="BU177" s="107" t="e">
        <f>IF(#REF!&gt;=1,J177,I177)+IF(#REF!&gt;=2,S177,R177)+IF(#REF!&gt;=3,AB177,AA177)+IF(#REF!&gt;=4,AK177,AJ177)+IF(#REF!&gt;=5,AT177,AS177)+IF(#REF!&gt;=6,BC177,BB177)+IF(#REF!&gt;=7,BL177,BK177)+IF(#REF!&gt;=8,#REF!,#REF!)+IF(#REF!&gt;=9,#REF!,#REF!)+IF(#REF!&gt;=10,#REF!,#REF!)+IF(#REF!&gt;=11,#REF!,#REF!)+IF(#REF!&gt;=12,#REF!,#REF!)</f>
        <v>#REF!</v>
      </c>
      <c r="BV177" s="53" t="e">
        <f>BU177-BT177</f>
        <v>#REF!</v>
      </c>
      <c r="BW177" s="118" t="e">
        <f>IF(BT177=0,0,BV177/BT177)</f>
        <v>#REF!</v>
      </c>
    </row>
    <row r="178" spans="1:75" ht="31.5" hidden="1">
      <c r="A178" s="99" t="s">
        <v>236</v>
      </c>
      <c r="B178" s="18" t="s">
        <v>237</v>
      </c>
      <c r="C178" s="10" t="s">
        <v>170</v>
      </c>
      <c r="D178" s="14"/>
      <c r="E178" s="14"/>
      <c r="F178" s="14"/>
      <c r="G178" s="14"/>
      <c r="H178" s="14"/>
      <c r="I178" s="14"/>
      <c r="J178" s="14"/>
      <c r="K178" s="53" t="s">
        <v>253</v>
      </c>
      <c r="L178" s="53" t="s">
        <v>253</v>
      </c>
      <c r="M178" s="122"/>
      <c r="N178" s="14"/>
      <c r="O178" s="14"/>
      <c r="P178" s="14"/>
      <c r="Q178" s="14"/>
      <c r="R178" s="14"/>
      <c r="S178" s="14"/>
      <c r="T178" s="53" t="s">
        <v>253</v>
      </c>
      <c r="U178" s="53" t="s">
        <v>253</v>
      </c>
      <c r="V178" s="14"/>
      <c r="W178" s="14"/>
      <c r="X178" s="14"/>
      <c r="Y178" s="14"/>
      <c r="Z178" s="14"/>
      <c r="AA178" s="14"/>
      <c r="AB178" s="14"/>
      <c r="AC178" s="53" t="s">
        <v>253</v>
      </c>
      <c r="AD178" s="53" t="s">
        <v>253</v>
      </c>
      <c r="AE178" s="14"/>
      <c r="AF178" s="14"/>
      <c r="AG178" s="14"/>
      <c r="AH178" s="14"/>
      <c r="AI178" s="14"/>
      <c r="AJ178" s="14"/>
      <c r="AK178" s="14"/>
      <c r="AL178" s="53" t="s">
        <v>253</v>
      </c>
      <c r="AM178" s="53" t="s">
        <v>253</v>
      </c>
      <c r="AN178" s="14"/>
      <c r="AO178" s="14"/>
      <c r="AP178" s="14"/>
      <c r="AQ178" s="14"/>
      <c r="AR178" s="14"/>
      <c r="AS178" s="14"/>
      <c r="AT178" s="14"/>
      <c r="AU178" s="53" t="s">
        <v>253</v>
      </c>
      <c r="AV178" s="53" t="s">
        <v>253</v>
      </c>
      <c r="AW178" s="14"/>
      <c r="AX178" s="14"/>
      <c r="AY178" s="14"/>
      <c r="AZ178" s="14"/>
      <c r="BA178" s="14"/>
      <c r="BB178" s="14"/>
      <c r="BC178" s="14"/>
      <c r="BD178" s="53" t="s">
        <v>253</v>
      </c>
      <c r="BE178" s="53" t="s">
        <v>253</v>
      </c>
      <c r="BF178" s="14"/>
      <c r="BG178" s="14"/>
      <c r="BH178" s="14"/>
      <c r="BI178" s="14"/>
      <c r="BJ178" s="14"/>
      <c r="BK178" s="14"/>
      <c r="BL178" s="14"/>
      <c r="BM178" s="53" t="s">
        <v>253</v>
      </c>
      <c r="BN178" s="53" t="s">
        <v>253</v>
      </c>
      <c r="BO178" s="14"/>
      <c r="BP178" s="14"/>
      <c r="BQ178" s="14"/>
      <c r="BR178" s="14"/>
      <c r="BS178" s="53" t="e">
        <f>J178+IF(#REF!&gt;=2,S178,0)+IF(#REF!&gt;=3,AB178,0)+IF(#REF!&gt;=4,AK178,0)+IF(#REF!&gt;=5,AT178,0)+IF(#REF!&gt;=6,BC178,0)+IF(#REF!&gt;=7,BL178,0)+IF(#REF!&gt;=8,#REF!,0)+IF(#REF!&gt;=9,#REF!,0)+IF(#REF!&gt;=10,#REF!,0)+IF(#REF!&gt;=11,#REF!,0)+IF(#REF!&gt;=12,#REF!,0)</f>
        <v>#REF!</v>
      </c>
      <c r="BT178" s="85" t="e">
        <f>I178+R178+AA178+AJ178+AS178+BB178+BK178+#REF!+#REF!+#REF!+#REF!+#REF!</f>
        <v>#REF!</v>
      </c>
      <c r="BU178" s="107" t="e">
        <f>IF(#REF!&gt;=1,J178,I178)+IF(#REF!&gt;=2,S178,R178)+IF(#REF!&gt;=3,AB178,AA178)+IF(#REF!&gt;=4,AK178,AJ178)+IF(#REF!&gt;=5,AT178,AS178)+IF(#REF!&gt;=6,BC178,BB178)+IF(#REF!&gt;=7,BL178,BK178)+IF(#REF!&gt;=8,#REF!,#REF!)+IF(#REF!&gt;=9,#REF!,#REF!)+IF(#REF!&gt;=10,#REF!,#REF!)+IF(#REF!&gt;=11,#REF!,#REF!)+IF(#REF!&gt;=12,#REF!,#REF!)</f>
        <v>#REF!</v>
      </c>
      <c r="BV178" s="53" t="s">
        <v>253</v>
      </c>
      <c r="BW178" s="84" t="s">
        <v>253</v>
      </c>
    </row>
    <row r="179" spans="1:75" ht="15.75" hidden="1">
      <c r="A179" s="99" t="s">
        <v>238</v>
      </c>
      <c r="B179" s="45" t="s">
        <v>34</v>
      </c>
      <c r="C179" s="10" t="s">
        <v>170</v>
      </c>
      <c r="D179" s="14"/>
      <c r="E179" s="14"/>
      <c r="F179" s="14"/>
      <c r="G179" s="14"/>
      <c r="H179" s="14"/>
      <c r="I179" s="14"/>
      <c r="J179" s="14"/>
      <c r="K179" s="53">
        <f t="shared" si="199"/>
        <v>0</v>
      </c>
      <c r="L179" s="110">
        <f t="shared" si="191"/>
        <v>0</v>
      </c>
      <c r="M179" s="53"/>
      <c r="N179" s="14"/>
      <c r="O179" s="14"/>
      <c r="P179" s="14"/>
      <c r="Q179" s="14"/>
      <c r="R179" s="14"/>
      <c r="S179" s="14"/>
      <c r="T179" s="53">
        <f aca="true" t="shared" si="207" ref="T179:T185">S179-R179</f>
        <v>0</v>
      </c>
      <c r="U179" s="110">
        <f>IF(R179=0,0,T179/R179)</f>
        <v>0</v>
      </c>
      <c r="V179" s="14"/>
      <c r="W179" s="14"/>
      <c r="X179" s="14"/>
      <c r="Y179" s="14"/>
      <c r="Z179" s="14"/>
      <c r="AA179" s="14"/>
      <c r="AB179" s="14"/>
      <c r="AC179" s="53">
        <f aca="true" t="shared" si="208" ref="AC179:AC185">AB179-AA179</f>
        <v>0</v>
      </c>
      <c r="AD179" s="110">
        <f>IF(AA179=0,0,AC179/AA179)</f>
        <v>0</v>
      </c>
      <c r="AE179" s="14"/>
      <c r="AF179" s="14"/>
      <c r="AG179" s="14"/>
      <c r="AH179" s="14"/>
      <c r="AI179" s="14"/>
      <c r="AJ179" s="14"/>
      <c r="AK179" s="14"/>
      <c r="AL179" s="53">
        <f aca="true" t="shared" si="209" ref="AL179:AL185">AK179-AJ179</f>
        <v>0</v>
      </c>
      <c r="AM179" s="110">
        <f>IF(AJ179=0,0,AL179/AJ179)</f>
        <v>0</v>
      </c>
      <c r="AN179" s="14"/>
      <c r="AO179" s="14"/>
      <c r="AP179" s="14"/>
      <c r="AQ179" s="14"/>
      <c r="AR179" s="14"/>
      <c r="AS179" s="14"/>
      <c r="AT179" s="14"/>
      <c r="AU179" s="53">
        <f aca="true" t="shared" si="210" ref="AU179:AU185">AT179-AS179</f>
        <v>0</v>
      </c>
      <c r="AV179" s="110">
        <f>IF(AS179=0,0,AU179/AS179)</f>
        <v>0</v>
      </c>
      <c r="AW179" s="14"/>
      <c r="AX179" s="14"/>
      <c r="AY179" s="14"/>
      <c r="AZ179" s="14"/>
      <c r="BA179" s="14"/>
      <c r="BB179" s="14"/>
      <c r="BC179" s="14"/>
      <c r="BD179" s="53">
        <f aca="true" t="shared" si="211" ref="BD179:BD185">BC179-BB179</f>
        <v>0</v>
      </c>
      <c r="BE179" s="110">
        <f>IF(BB179=0,0,BD179/BB179)</f>
        <v>0</v>
      </c>
      <c r="BF179" s="14"/>
      <c r="BG179" s="14"/>
      <c r="BH179" s="14"/>
      <c r="BI179" s="14"/>
      <c r="BJ179" s="14"/>
      <c r="BK179" s="14"/>
      <c r="BL179" s="14"/>
      <c r="BM179" s="53">
        <f aca="true" t="shared" si="212" ref="BM179:BM185">BL179-BK179</f>
        <v>0</v>
      </c>
      <c r="BN179" s="110">
        <f>IF(BK179=0,0,BM179/BK179)</f>
        <v>0</v>
      </c>
      <c r="BO179" s="14"/>
      <c r="BP179" s="14"/>
      <c r="BQ179" s="14"/>
      <c r="BR179" s="14"/>
      <c r="BS179" s="53" t="e">
        <f>J179+IF(#REF!&gt;=2,S179,0)+IF(#REF!&gt;=3,AB179,0)+IF(#REF!&gt;=4,AK179,0)+IF(#REF!&gt;=5,AT179,0)+IF(#REF!&gt;=6,BC179,0)+IF(#REF!&gt;=7,BL179,0)+IF(#REF!&gt;=8,#REF!,0)+IF(#REF!&gt;=9,#REF!,0)+IF(#REF!&gt;=10,#REF!,0)+IF(#REF!&gt;=11,#REF!,0)+IF(#REF!&gt;=12,#REF!,0)</f>
        <v>#REF!</v>
      </c>
      <c r="BT179" s="85" t="e">
        <f>I179+R179+AA179+AJ179+AS179+BB179+BK179+#REF!+#REF!+#REF!+#REF!+#REF!</f>
        <v>#REF!</v>
      </c>
      <c r="BU179" s="107" t="e">
        <f>IF(#REF!&gt;=1,J179,I179)+IF(#REF!&gt;=2,S179,R179)+IF(#REF!&gt;=3,AB179,AA179)+IF(#REF!&gt;=4,AK179,AJ179)+IF(#REF!&gt;=5,AT179,AS179)+IF(#REF!&gt;=6,BC179,BB179)+IF(#REF!&gt;=7,BL179,BK179)+IF(#REF!&gt;=8,#REF!,#REF!)+IF(#REF!&gt;=9,#REF!,#REF!)+IF(#REF!&gt;=10,#REF!,#REF!)+IF(#REF!&gt;=11,#REF!,#REF!)+IF(#REF!&gt;=12,#REF!,#REF!)</f>
        <v>#REF!</v>
      </c>
      <c r="BV179" s="53" t="e">
        <f aca="true" t="shared" si="213" ref="BV179:BV185">BU179-BT179</f>
        <v>#REF!</v>
      </c>
      <c r="BW179" s="118" t="e">
        <f>IF(BT179=0,0,BV179/BT179)</f>
        <v>#REF!</v>
      </c>
    </row>
    <row r="180" spans="1:75" ht="15.75" hidden="1">
      <c r="A180" s="99" t="s">
        <v>239</v>
      </c>
      <c r="B180" s="201" t="s">
        <v>254</v>
      </c>
      <c r="C180" s="10" t="s">
        <v>170</v>
      </c>
      <c r="D180" s="53">
        <f>D175-D176-D177-D179</f>
        <v>0</v>
      </c>
      <c r="E180" s="53">
        <f>E175-E176-E177-E179</f>
        <v>0</v>
      </c>
      <c r="F180" s="53"/>
      <c r="G180" s="53"/>
      <c r="H180" s="53"/>
      <c r="I180" s="53">
        <f>I175-I176-I177-I179</f>
        <v>0</v>
      </c>
      <c r="J180" s="53">
        <f>J175-J176-J177-J179</f>
        <v>0</v>
      </c>
      <c r="K180" s="53">
        <f t="shared" si="199"/>
        <v>0</v>
      </c>
      <c r="L180" s="53" t="s">
        <v>253</v>
      </c>
      <c r="M180" s="53">
        <f>M175-M176-M177-M179</f>
        <v>0</v>
      </c>
      <c r="N180" s="53">
        <f>N175-N176-N177-N179</f>
        <v>0</v>
      </c>
      <c r="O180" s="53"/>
      <c r="P180" s="53"/>
      <c r="Q180" s="53"/>
      <c r="R180" s="53">
        <f>R175-R176-R177-R179</f>
        <v>0</v>
      </c>
      <c r="S180" s="53">
        <f>S175-S176-S177-S179</f>
        <v>0</v>
      </c>
      <c r="T180" s="53">
        <f t="shared" si="207"/>
        <v>0</v>
      </c>
      <c r="U180" s="53" t="s">
        <v>253</v>
      </c>
      <c r="V180" s="53">
        <f>V175-V176-V177-V179</f>
        <v>0</v>
      </c>
      <c r="W180" s="53">
        <f>W175-W176-W177-W179</f>
        <v>0</v>
      </c>
      <c r="X180" s="53"/>
      <c r="Y180" s="53"/>
      <c r="Z180" s="53"/>
      <c r="AA180" s="53">
        <f>AA175-AA176-AA177-AA179</f>
        <v>0</v>
      </c>
      <c r="AB180" s="53">
        <f>AB175-AB176-AB177-AB179</f>
        <v>0</v>
      </c>
      <c r="AC180" s="53">
        <f t="shared" si="208"/>
        <v>0</v>
      </c>
      <c r="AD180" s="53" t="s">
        <v>253</v>
      </c>
      <c r="AE180" s="53">
        <f>AE175-AE176-AE177-AE179</f>
        <v>0</v>
      </c>
      <c r="AF180" s="53">
        <f>AF175-AF176-AF177-AF179</f>
        <v>0</v>
      </c>
      <c r="AG180" s="53"/>
      <c r="AH180" s="53"/>
      <c r="AI180" s="53"/>
      <c r="AJ180" s="53">
        <f>AJ175-AJ176-AJ177-AJ179</f>
        <v>0</v>
      </c>
      <c r="AK180" s="53">
        <f>AK175-AK176-AK177-AK179</f>
        <v>0</v>
      </c>
      <c r="AL180" s="53">
        <f t="shared" si="209"/>
        <v>0</v>
      </c>
      <c r="AM180" s="53" t="s">
        <v>253</v>
      </c>
      <c r="AN180" s="53">
        <f>AN175-AN176-AN177-AN179</f>
        <v>0</v>
      </c>
      <c r="AO180" s="53">
        <f>AO175-AO176-AO177-AO179</f>
        <v>0</v>
      </c>
      <c r="AP180" s="53"/>
      <c r="AQ180" s="53"/>
      <c r="AR180" s="53"/>
      <c r="AS180" s="53">
        <f>AS175-AS176-AS177-AS179</f>
        <v>0</v>
      </c>
      <c r="AT180" s="53">
        <f>AT175-AT176-AT177-AT179</f>
        <v>0</v>
      </c>
      <c r="AU180" s="53">
        <f t="shared" si="210"/>
        <v>0</v>
      </c>
      <c r="AV180" s="53" t="s">
        <v>253</v>
      </c>
      <c r="AW180" s="53">
        <f>AW175-AW176-AW177-AW179</f>
        <v>0</v>
      </c>
      <c r="AX180" s="53">
        <f>AX175-AX176-AX177-AX179</f>
        <v>0</v>
      </c>
      <c r="AY180" s="53"/>
      <c r="AZ180" s="53"/>
      <c r="BA180" s="53"/>
      <c r="BB180" s="53">
        <f>BB175-BB176-BB177-BB179</f>
        <v>0</v>
      </c>
      <c r="BC180" s="53">
        <f>BC175-BC176-BC177-BC179</f>
        <v>0</v>
      </c>
      <c r="BD180" s="53">
        <f t="shared" si="211"/>
        <v>0</v>
      </c>
      <c r="BE180" s="53" t="s">
        <v>253</v>
      </c>
      <c r="BF180" s="53">
        <f>BF175-BF176-BF177-BF179</f>
        <v>0</v>
      </c>
      <c r="BG180" s="53"/>
      <c r="BH180" s="53">
        <f>BH175-BH176-BH177-BH179</f>
        <v>0</v>
      </c>
      <c r="BI180" s="53"/>
      <c r="BJ180" s="53"/>
      <c r="BK180" s="53">
        <f>BK175-BK176-BK177-BK179</f>
        <v>0</v>
      </c>
      <c r="BL180" s="53">
        <f>BL175-BL176-BL177-BL179</f>
        <v>0</v>
      </c>
      <c r="BM180" s="53">
        <f t="shared" si="212"/>
        <v>0</v>
      </c>
      <c r="BN180" s="53" t="s">
        <v>253</v>
      </c>
      <c r="BO180" s="53">
        <f>BO175-BO176-BO177-BO179</f>
        <v>0</v>
      </c>
      <c r="BP180" s="53">
        <f>BP175-BP176-BP177-BP179</f>
        <v>0</v>
      </c>
      <c r="BQ180" s="53"/>
      <c r="BR180" s="53"/>
      <c r="BS180" s="53" t="e">
        <f>BS175-BS176-BS177-BS179</f>
        <v>#REF!</v>
      </c>
      <c r="BT180" s="85" t="e">
        <f>BT175-BT176-BT177-BT179</f>
        <v>#REF!</v>
      </c>
      <c r="BU180" s="53" t="e">
        <f>BU175-BU176-BU177-BU179</f>
        <v>#REF!</v>
      </c>
      <c r="BV180" s="53" t="e">
        <f t="shared" si="213"/>
        <v>#REF!</v>
      </c>
      <c r="BW180" s="84" t="s">
        <v>253</v>
      </c>
    </row>
    <row r="181" spans="1:75" ht="15.75" hidden="1">
      <c r="A181" s="99" t="s">
        <v>240</v>
      </c>
      <c r="B181" s="201"/>
      <c r="C181" s="10" t="s">
        <v>1</v>
      </c>
      <c r="D181" s="52">
        <f>IF(D175=0,0,D180/D175)</f>
        <v>0</v>
      </c>
      <c r="E181" s="52">
        <f>IF(E175=0,0,E180/E175)</f>
        <v>0</v>
      </c>
      <c r="F181" s="52"/>
      <c r="G181" s="52"/>
      <c r="H181" s="52"/>
      <c r="I181" s="52">
        <f>IF(I175=0,0,I180/I175)</f>
        <v>0</v>
      </c>
      <c r="J181" s="52">
        <f>IF(J175=0,0,J180/J175)</f>
        <v>0</v>
      </c>
      <c r="K181" s="52">
        <f t="shared" si="199"/>
        <v>0</v>
      </c>
      <c r="L181" s="53" t="s">
        <v>253</v>
      </c>
      <c r="M181" s="52">
        <f>IF(M175=0,0,M180/M175)</f>
        <v>0</v>
      </c>
      <c r="N181" s="52">
        <f>IF(N175=0,0,N180/N175)</f>
        <v>0</v>
      </c>
      <c r="O181" s="52"/>
      <c r="P181" s="52"/>
      <c r="Q181" s="52"/>
      <c r="R181" s="52">
        <f>IF(R175=0,0,R180/R175)</f>
        <v>0</v>
      </c>
      <c r="S181" s="52">
        <f>IF(S175=0,0,S180/S175)</f>
        <v>0</v>
      </c>
      <c r="T181" s="52">
        <f t="shared" si="207"/>
        <v>0</v>
      </c>
      <c r="U181" s="53" t="s">
        <v>253</v>
      </c>
      <c r="V181" s="52">
        <f>IF(V175=0,0,V180/V175)</f>
        <v>0</v>
      </c>
      <c r="W181" s="52">
        <f>IF(W175=0,0,W180/W175)</f>
        <v>0</v>
      </c>
      <c r="X181" s="52"/>
      <c r="Y181" s="52"/>
      <c r="Z181" s="52"/>
      <c r="AA181" s="52">
        <f>IF(AA175=0,0,AA180/AA175)</f>
        <v>0</v>
      </c>
      <c r="AB181" s="52">
        <f>IF(AB175=0,0,AB180/AB175)</f>
        <v>0</v>
      </c>
      <c r="AC181" s="52">
        <f t="shared" si="208"/>
        <v>0</v>
      </c>
      <c r="AD181" s="53" t="s">
        <v>253</v>
      </c>
      <c r="AE181" s="52">
        <f>IF(AE175=0,0,AE180/AE175)</f>
        <v>0</v>
      </c>
      <c r="AF181" s="52">
        <f>IF(AF175=0,0,AF180/AF175)</f>
        <v>0</v>
      </c>
      <c r="AG181" s="52"/>
      <c r="AH181" s="52"/>
      <c r="AI181" s="52"/>
      <c r="AJ181" s="52">
        <f>IF(AJ175=0,0,AJ180/AJ175)</f>
        <v>0</v>
      </c>
      <c r="AK181" s="52">
        <f>IF(AK175=0,0,AK180/AK175)</f>
        <v>0</v>
      </c>
      <c r="AL181" s="52">
        <f t="shared" si="209"/>
        <v>0</v>
      </c>
      <c r="AM181" s="53" t="s">
        <v>253</v>
      </c>
      <c r="AN181" s="52">
        <f>IF(AN175=0,0,AN180/AN175)</f>
        <v>0</v>
      </c>
      <c r="AO181" s="52">
        <f>IF(AO175=0,0,AO180/AO175)</f>
        <v>0</v>
      </c>
      <c r="AP181" s="52"/>
      <c r="AQ181" s="52"/>
      <c r="AR181" s="52"/>
      <c r="AS181" s="52">
        <f>IF(AS175=0,0,AS180/AS175)</f>
        <v>0</v>
      </c>
      <c r="AT181" s="52">
        <f>IF(AT175=0,0,AT180/AT175)</f>
        <v>0</v>
      </c>
      <c r="AU181" s="52">
        <f t="shared" si="210"/>
        <v>0</v>
      </c>
      <c r="AV181" s="53" t="s">
        <v>253</v>
      </c>
      <c r="AW181" s="52">
        <f>IF(AW175=0,0,AW180/AW175)</f>
        <v>0</v>
      </c>
      <c r="AX181" s="52">
        <f>IF(AX175=0,0,AX180/AX175)</f>
        <v>0</v>
      </c>
      <c r="AY181" s="52"/>
      <c r="AZ181" s="52"/>
      <c r="BA181" s="52"/>
      <c r="BB181" s="52">
        <f>IF(BB175=0,0,BB180/BB175)</f>
        <v>0</v>
      </c>
      <c r="BC181" s="52">
        <f>IF(BC175=0,0,BC180/BC175)</f>
        <v>0</v>
      </c>
      <c r="BD181" s="52">
        <f t="shared" si="211"/>
        <v>0</v>
      </c>
      <c r="BE181" s="53" t="s">
        <v>253</v>
      </c>
      <c r="BF181" s="52">
        <f>IF(BF175=0,0,BF180/BF175)</f>
        <v>0</v>
      </c>
      <c r="BG181" s="52"/>
      <c r="BH181" s="52">
        <f>IF(BH175=0,0,BH180/BH175)</f>
        <v>0</v>
      </c>
      <c r="BI181" s="52"/>
      <c r="BJ181" s="52"/>
      <c r="BK181" s="52">
        <f>IF(BK175=0,0,BK180/BK175)</f>
        <v>0</v>
      </c>
      <c r="BL181" s="52">
        <f>IF(BL175=0,0,BL180/BL175)</f>
        <v>0</v>
      </c>
      <c r="BM181" s="52">
        <f t="shared" si="212"/>
        <v>0</v>
      </c>
      <c r="BN181" s="53" t="s">
        <v>253</v>
      </c>
      <c r="BO181" s="52">
        <f>IF(BO175=0,0,BO180/BO175)</f>
        <v>0</v>
      </c>
      <c r="BP181" s="52">
        <f>IF(BP175=0,0,BP180/BP175)</f>
        <v>0</v>
      </c>
      <c r="BQ181" s="52"/>
      <c r="BR181" s="52"/>
      <c r="BS181" s="52" t="e">
        <f>IF(BS175=0,0,BS180/BS175)</f>
        <v>#REF!</v>
      </c>
      <c r="BT181" s="86" t="e">
        <f>IF(BT175=0,0,BT180/BT175)</f>
        <v>#REF!</v>
      </c>
      <c r="BU181" s="52" t="e">
        <f>IF(BU175=0,0,BU180/BU175)</f>
        <v>#REF!</v>
      </c>
      <c r="BV181" s="52" t="e">
        <f t="shared" si="213"/>
        <v>#REF!</v>
      </c>
      <c r="BW181" s="84" t="s">
        <v>253</v>
      </c>
    </row>
    <row r="182" spans="1:75" ht="15.75" hidden="1">
      <c r="A182" s="99" t="s">
        <v>257</v>
      </c>
      <c r="B182" s="200" t="s">
        <v>104</v>
      </c>
      <c r="C182" s="10" t="s">
        <v>170</v>
      </c>
      <c r="D182" s="17"/>
      <c r="E182" s="17"/>
      <c r="F182" s="17"/>
      <c r="G182" s="17"/>
      <c r="H182" s="17"/>
      <c r="I182" s="17"/>
      <c r="J182" s="17"/>
      <c r="K182" s="53">
        <f>J182-I182</f>
        <v>0</v>
      </c>
      <c r="L182" s="53" t="s">
        <v>253</v>
      </c>
      <c r="M182" s="53"/>
      <c r="N182" s="17"/>
      <c r="O182" s="17"/>
      <c r="P182" s="17"/>
      <c r="Q182" s="17"/>
      <c r="R182" s="17"/>
      <c r="S182" s="17"/>
      <c r="T182" s="53">
        <f t="shared" si="207"/>
        <v>0</v>
      </c>
      <c r="U182" s="53" t="s">
        <v>253</v>
      </c>
      <c r="V182" s="17"/>
      <c r="W182" s="17"/>
      <c r="X182" s="17"/>
      <c r="Y182" s="17"/>
      <c r="Z182" s="17"/>
      <c r="AA182" s="17"/>
      <c r="AB182" s="17"/>
      <c r="AC182" s="53">
        <f t="shared" si="208"/>
        <v>0</v>
      </c>
      <c r="AD182" s="53" t="s">
        <v>253</v>
      </c>
      <c r="AE182" s="17"/>
      <c r="AF182" s="17"/>
      <c r="AG182" s="17"/>
      <c r="AH182" s="17"/>
      <c r="AI182" s="17"/>
      <c r="AJ182" s="17"/>
      <c r="AK182" s="17"/>
      <c r="AL182" s="53">
        <f t="shared" si="209"/>
        <v>0</v>
      </c>
      <c r="AM182" s="53" t="s">
        <v>253</v>
      </c>
      <c r="AN182" s="17"/>
      <c r="AO182" s="17"/>
      <c r="AP182" s="17"/>
      <c r="AQ182" s="17"/>
      <c r="AR182" s="17"/>
      <c r="AS182" s="17"/>
      <c r="AT182" s="17"/>
      <c r="AU182" s="53">
        <f t="shared" si="210"/>
        <v>0</v>
      </c>
      <c r="AV182" s="53" t="s">
        <v>253</v>
      </c>
      <c r="AW182" s="17"/>
      <c r="AX182" s="17"/>
      <c r="AY182" s="17"/>
      <c r="AZ182" s="17"/>
      <c r="BA182" s="17"/>
      <c r="BB182" s="17"/>
      <c r="BC182" s="17"/>
      <c r="BD182" s="53">
        <f t="shared" si="211"/>
        <v>0</v>
      </c>
      <c r="BE182" s="53" t="s">
        <v>253</v>
      </c>
      <c r="BF182" s="17"/>
      <c r="BG182" s="17"/>
      <c r="BH182" s="17"/>
      <c r="BI182" s="17"/>
      <c r="BJ182" s="17"/>
      <c r="BK182" s="17"/>
      <c r="BL182" s="17"/>
      <c r="BM182" s="53">
        <f t="shared" si="212"/>
        <v>0</v>
      </c>
      <c r="BN182" s="53" t="s">
        <v>253</v>
      </c>
      <c r="BO182" s="17"/>
      <c r="BP182" s="17"/>
      <c r="BQ182" s="17"/>
      <c r="BR182" s="17"/>
      <c r="BS182" s="51" t="e">
        <f>J182+IF(#REF!&gt;=2,S182,0)+IF(#REF!&gt;=3,AB182,0)+IF(#REF!&gt;=4,AK182,0)+IF(#REF!&gt;=5,AT182,0)+IF(#REF!&gt;=6,BC182,0)+IF(#REF!&gt;=7,BL182,0)+IF(#REF!&gt;=8,#REF!,0)+IF(#REF!&gt;=9,#REF!,0)+IF(#REF!&gt;=10,#REF!,0)+IF(#REF!&gt;=11,#REF!,0)+IF(#REF!&gt;=12,#REF!,0)</f>
        <v>#REF!</v>
      </c>
      <c r="BT182" s="85" t="e">
        <f>I182+R182+AA182+AJ182+AS182+BB182+BK182+#REF!+#REF!+#REF!+#REF!+#REF!</f>
        <v>#REF!</v>
      </c>
      <c r="BU182" s="107" t="e">
        <f>IF(#REF!&gt;=1,J182,I182)+IF(#REF!&gt;=2,S182,R182)+IF(#REF!&gt;=3,AB182,AA182)+IF(#REF!&gt;=4,AK182,AJ182)+IF(#REF!&gt;=5,AT182,AS182)+IF(#REF!&gt;=6,BC182,BB182)+IF(#REF!&gt;=7,BL182,BK182)+IF(#REF!&gt;=8,#REF!,#REF!)+IF(#REF!&gt;=9,#REF!,#REF!)+IF(#REF!&gt;=10,#REF!,#REF!)+IF(#REF!&gt;=11,#REF!,#REF!)+IF(#REF!&gt;=12,#REF!,#REF!)</f>
        <v>#REF!</v>
      </c>
      <c r="BV182" s="53" t="e">
        <f t="shared" si="213"/>
        <v>#REF!</v>
      </c>
      <c r="BW182" s="84" t="s">
        <v>253</v>
      </c>
    </row>
    <row r="183" spans="1:75" ht="15.75" hidden="1">
      <c r="A183" s="99" t="s">
        <v>258</v>
      </c>
      <c r="B183" s="200"/>
      <c r="C183" s="10" t="s">
        <v>1</v>
      </c>
      <c r="D183" s="55">
        <f>IF(D168=0,0,D182/D168)</f>
        <v>0</v>
      </c>
      <c r="E183" s="55">
        <f>IF(E168=0,0,E182/E168)</f>
        <v>0</v>
      </c>
      <c r="F183" s="55"/>
      <c r="G183" s="55"/>
      <c r="H183" s="55"/>
      <c r="I183" s="55">
        <f>IF(I168=0,0,I182/I168)</f>
        <v>0</v>
      </c>
      <c r="J183" s="55">
        <f>IF(J168=0,0,J182/J168)</f>
        <v>0</v>
      </c>
      <c r="K183" s="52">
        <f>J183-I183</f>
        <v>0</v>
      </c>
      <c r="L183" s="53" t="s">
        <v>253</v>
      </c>
      <c r="M183" s="17">
        <f>IF(M168=0,0,M182/M168)</f>
        <v>0</v>
      </c>
      <c r="N183" s="55">
        <f>IF(N168=0,0,N182/N168)</f>
        <v>0</v>
      </c>
      <c r="O183" s="55"/>
      <c r="P183" s="55"/>
      <c r="Q183" s="55"/>
      <c r="R183" s="55">
        <f>IF(R168=0,0,R182/R168)</f>
        <v>0</v>
      </c>
      <c r="S183" s="55">
        <f>IF(S168=0,0,S182/S168)</f>
        <v>0</v>
      </c>
      <c r="T183" s="52">
        <f t="shared" si="207"/>
        <v>0</v>
      </c>
      <c r="U183" s="53" t="s">
        <v>253</v>
      </c>
      <c r="V183" s="55">
        <f>IF(V168=0,0,V182/V168)</f>
        <v>0</v>
      </c>
      <c r="W183" s="55">
        <f>IF(W168=0,0,W182/W168)</f>
        <v>0</v>
      </c>
      <c r="X183" s="55"/>
      <c r="Y183" s="55"/>
      <c r="Z183" s="55"/>
      <c r="AA183" s="55">
        <f>IF(AA168=0,0,AA182/AA168)</f>
        <v>0</v>
      </c>
      <c r="AB183" s="55">
        <f>IF(AB168=0,0,AB182/AB168)</f>
        <v>0</v>
      </c>
      <c r="AC183" s="52">
        <f t="shared" si="208"/>
        <v>0</v>
      </c>
      <c r="AD183" s="53" t="s">
        <v>253</v>
      </c>
      <c r="AE183" s="55">
        <f>IF(AE168=0,0,AE182/AE168)</f>
        <v>0</v>
      </c>
      <c r="AF183" s="55">
        <f>IF(AF168=0,0,AF182/AF168)</f>
        <v>0</v>
      </c>
      <c r="AG183" s="55"/>
      <c r="AH183" s="55"/>
      <c r="AI183" s="55"/>
      <c r="AJ183" s="55">
        <f>IF(AJ168=0,0,AJ182/AJ168)</f>
        <v>0</v>
      </c>
      <c r="AK183" s="55">
        <f>IF(AK168=0,0,AK182/AK168)</f>
        <v>0</v>
      </c>
      <c r="AL183" s="52">
        <f t="shared" si="209"/>
        <v>0</v>
      </c>
      <c r="AM183" s="53" t="s">
        <v>253</v>
      </c>
      <c r="AN183" s="55">
        <f>IF(AN168=0,0,AN182/AN168)</f>
        <v>0</v>
      </c>
      <c r="AO183" s="55">
        <f>IF(AO168=0,0,AO182/AO168)</f>
        <v>0</v>
      </c>
      <c r="AP183" s="55"/>
      <c r="AQ183" s="55"/>
      <c r="AR183" s="55"/>
      <c r="AS183" s="55">
        <f>IF(AS168=0,0,AS182/AS168)</f>
        <v>0</v>
      </c>
      <c r="AT183" s="55">
        <f>IF(AT168=0,0,AT182/AT168)</f>
        <v>0</v>
      </c>
      <c r="AU183" s="52">
        <f t="shared" si="210"/>
        <v>0</v>
      </c>
      <c r="AV183" s="53" t="s">
        <v>253</v>
      </c>
      <c r="AW183" s="55">
        <f>IF(AW168=0,0,AW182/AW168)</f>
        <v>0</v>
      </c>
      <c r="AX183" s="55">
        <f>IF(AX168=0,0,AX182/AX168)</f>
        <v>0</v>
      </c>
      <c r="AY183" s="55"/>
      <c r="AZ183" s="55"/>
      <c r="BA183" s="55"/>
      <c r="BB183" s="55">
        <f>IF(BB168=0,0,BB182/BB168)</f>
        <v>0</v>
      </c>
      <c r="BC183" s="55">
        <f>IF(BC168=0,0,BC182/BC168)</f>
        <v>0</v>
      </c>
      <c r="BD183" s="52">
        <f t="shared" si="211"/>
        <v>0</v>
      </c>
      <c r="BE183" s="53" t="s">
        <v>253</v>
      </c>
      <c r="BF183" s="55">
        <f>IF(BF168=0,0,BF182/BF168)</f>
        <v>0</v>
      </c>
      <c r="BG183" s="55"/>
      <c r="BH183" s="55">
        <f>IF(BH168=0,0,BH182/BH168)</f>
        <v>0</v>
      </c>
      <c r="BI183" s="55"/>
      <c r="BJ183" s="55"/>
      <c r="BK183" s="55">
        <f>IF(BK168=0,0,BK182/BK168)</f>
        <v>0</v>
      </c>
      <c r="BL183" s="55">
        <f>IF(BL168=0,0,BL182/BL168)</f>
        <v>0</v>
      </c>
      <c r="BM183" s="52">
        <f t="shared" si="212"/>
        <v>0</v>
      </c>
      <c r="BN183" s="53" t="s">
        <v>253</v>
      </c>
      <c r="BO183" s="55">
        <f>IF(BO168=0,0,BO182/BO168)</f>
        <v>0</v>
      </c>
      <c r="BP183" s="55">
        <f>IF(BP168=0,0,BP182/BP168)</f>
        <v>0</v>
      </c>
      <c r="BQ183" s="55"/>
      <c r="BR183" s="55"/>
      <c r="BS183" s="55" t="e">
        <f>IF(BS168=0,0,BS182/BS168)</f>
        <v>#REF!</v>
      </c>
      <c r="BT183" s="88" t="e">
        <f>IF(BT168=0,0,BT182/BT168)</f>
        <v>#REF!</v>
      </c>
      <c r="BU183" s="55" t="e">
        <f>IF(BU168=0,0,BU182/BU168)</f>
        <v>#REF!</v>
      </c>
      <c r="BV183" s="52" t="e">
        <f t="shared" si="213"/>
        <v>#REF!</v>
      </c>
      <c r="BW183" s="84" t="s">
        <v>253</v>
      </c>
    </row>
    <row r="184" spans="1:75" ht="15.75" hidden="1">
      <c r="A184" s="99" t="s">
        <v>241</v>
      </c>
      <c r="B184" s="45" t="s">
        <v>242</v>
      </c>
      <c r="C184" s="10" t="s">
        <v>170</v>
      </c>
      <c r="D184" s="14"/>
      <c r="E184" s="14"/>
      <c r="F184" s="14"/>
      <c r="G184" s="14"/>
      <c r="H184" s="14"/>
      <c r="I184" s="14"/>
      <c r="J184" s="14"/>
      <c r="K184" s="53">
        <f t="shared" si="199"/>
        <v>0</v>
      </c>
      <c r="L184" s="110">
        <f t="shared" si="191"/>
        <v>0</v>
      </c>
      <c r="M184" s="17"/>
      <c r="N184" s="14"/>
      <c r="O184" s="14"/>
      <c r="P184" s="14"/>
      <c r="Q184" s="14"/>
      <c r="R184" s="14"/>
      <c r="S184" s="14"/>
      <c r="T184" s="53">
        <f t="shared" si="207"/>
        <v>0</v>
      </c>
      <c r="U184" s="110">
        <f>IF(R184=0,0,T184/R184)</f>
        <v>0</v>
      </c>
      <c r="V184" s="14"/>
      <c r="W184" s="14"/>
      <c r="X184" s="14"/>
      <c r="Y184" s="14"/>
      <c r="Z184" s="14"/>
      <c r="AA184" s="14"/>
      <c r="AB184" s="14"/>
      <c r="AC184" s="53">
        <f t="shared" si="208"/>
        <v>0</v>
      </c>
      <c r="AD184" s="110">
        <f>IF(AA184=0,0,AC184/AA184)</f>
        <v>0</v>
      </c>
      <c r="AE184" s="14"/>
      <c r="AF184" s="14"/>
      <c r="AG184" s="14"/>
      <c r="AH184" s="14"/>
      <c r="AI184" s="14"/>
      <c r="AJ184" s="14"/>
      <c r="AK184" s="14"/>
      <c r="AL184" s="53">
        <f t="shared" si="209"/>
        <v>0</v>
      </c>
      <c r="AM184" s="110">
        <f>IF(AJ184=0,0,AL184/AJ184)</f>
        <v>0</v>
      </c>
      <c r="AN184" s="14"/>
      <c r="AO184" s="14"/>
      <c r="AP184" s="14"/>
      <c r="AQ184" s="14"/>
      <c r="AR184" s="14"/>
      <c r="AS184" s="14"/>
      <c r="AT184" s="14"/>
      <c r="AU184" s="53">
        <f t="shared" si="210"/>
        <v>0</v>
      </c>
      <c r="AV184" s="110">
        <f>IF(AS184=0,0,AU184/AS184)</f>
        <v>0</v>
      </c>
      <c r="AW184" s="14"/>
      <c r="AX184" s="14"/>
      <c r="AY184" s="14"/>
      <c r="AZ184" s="14"/>
      <c r="BA184" s="14"/>
      <c r="BB184" s="14"/>
      <c r="BC184" s="14"/>
      <c r="BD184" s="53">
        <f t="shared" si="211"/>
        <v>0</v>
      </c>
      <c r="BE184" s="110">
        <f>IF(BB184=0,0,BD184/BB184)</f>
        <v>0</v>
      </c>
      <c r="BF184" s="14"/>
      <c r="BG184" s="14"/>
      <c r="BH184" s="14"/>
      <c r="BI184" s="14"/>
      <c r="BJ184" s="14"/>
      <c r="BK184" s="14"/>
      <c r="BL184" s="14"/>
      <c r="BM184" s="53">
        <f t="shared" si="212"/>
        <v>0</v>
      </c>
      <c r="BN184" s="110">
        <f>IF(BK184=0,0,BM184/BK184)</f>
        <v>0</v>
      </c>
      <c r="BO184" s="14"/>
      <c r="BP184" s="14"/>
      <c r="BQ184" s="14"/>
      <c r="BR184" s="14"/>
      <c r="BS184" s="53" t="e">
        <f>J184+IF(#REF!&gt;=2,S184,0)+IF(#REF!&gt;=3,AB184,0)+IF(#REF!&gt;=4,AK184,0)+IF(#REF!&gt;=5,AT184,0)+IF(#REF!&gt;=6,BC184,0)+IF(#REF!&gt;=7,BL184,0)+IF(#REF!&gt;=8,#REF!,0)+IF(#REF!&gt;=9,#REF!,0)+IF(#REF!&gt;=10,#REF!,0)+IF(#REF!&gt;=11,#REF!,0)+IF(#REF!&gt;=12,#REF!,0)</f>
        <v>#REF!</v>
      </c>
      <c r="BT184" s="85" t="e">
        <f>I184+R184+AA184+AJ184+AS184+BB184+BK184+#REF!+#REF!+#REF!+#REF!+#REF!</f>
        <v>#REF!</v>
      </c>
      <c r="BU184" s="107" t="e">
        <f>IF(#REF!&gt;=1,J184,I184)+IF(#REF!&gt;=2,S184,R184)+IF(#REF!&gt;=3,AB184,AA184)+IF(#REF!&gt;=4,AK184,AJ184)+IF(#REF!&gt;=5,AT184,AS184)+IF(#REF!&gt;=6,BC184,BB184)+IF(#REF!&gt;=7,BL184,BK184)+IF(#REF!&gt;=8,#REF!,#REF!)+IF(#REF!&gt;=9,#REF!,#REF!)+IF(#REF!&gt;=10,#REF!,#REF!)+IF(#REF!&gt;=11,#REF!,#REF!)+IF(#REF!&gt;=12,#REF!,#REF!)</f>
        <v>#REF!</v>
      </c>
      <c r="BV184" s="53" t="e">
        <f t="shared" si="213"/>
        <v>#REF!</v>
      </c>
      <c r="BW184" s="118" t="e">
        <f>IF(BT184=0,0,BV184/BT184)</f>
        <v>#REF!</v>
      </c>
    </row>
    <row r="185" spans="1:75" ht="16.5" hidden="1" thickBot="1">
      <c r="A185" s="101" t="s">
        <v>243</v>
      </c>
      <c r="B185" s="102" t="s">
        <v>244</v>
      </c>
      <c r="C185" s="103" t="s">
        <v>170</v>
      </c>
      <c r="D185" s="96"/>
      <c r="E185" s="96"/>
      <c r="F185" s="96"/>
      <c r="G185" s="96"/>
      <c r="H185" s="96"/>
      <c r="I185" s="96"/>
      <c r="J185" s="96"/>
      <c r="K185" s="105">
        <f t="shared" si="199"/>
        <v>0</v>
      </c>
      <c r="L185" s="117">
        <f t="shared" si="191"/>
        <v>0</v>
      </c>
      <c r="M185" s="17"/>
      <c r="N185" s="96"/>
      <c r="O185" s="96"/>
      <c r="P185" s="96"/>
      <c r="Q185" s="96"/>
      <c r="R185" s="96"/>
      <c r="S185" s="96"/>
      <c r="T185" s="105">
        <f t="shared" si="207"/>
        <v>0</v>
      </c>
      <c r="U185" s="117">
        <f>IF(R185=0,0,T185/R185)</f>
        <v>0</v>
      </c>
      <c r="V185" s="96"/>
      <c r="W185" s="96"/>
      <c r="X185" s="96"/>
      <c r="Y185" s="96"/>
      <c r="Z185" s="96"/>
      <c r="AA185" s="96"/>
      <c r="AB185" s="96"/>
      <c r="AC185" s="105">
        <f t="shared" si="208"/>
        <v>0</v>
      </c>
      <c r="AD185" s="117">
        <f>IF(AA185=0,0,AC185/AA185)</f>
        <v>0</v>
      </c>
      <c r="AE185" s="96"/>
      <c r="AF185" s="96"/>
      <c r="AG185" s="96"/>
      <c r="AH185" s="96"/>
      <c r="AI185" s="96"/>
      <c r="AJ185" s="96"/>
      <c r="AK185" s="96"/>
      <c r="AL185" s="105">
        <f t="shared" si="209"/>
        <v>0</v>
      </c>
      <c r="AM185" s="117">
        <f>IF(AJ185=0,0,AL185/AJ185)</f>
        <v>0</v>
      </c>
      <c r="AN185" s="96"/>
      <c r="AO185" s="96"/>
      <c r="AP185" s="96"/>
      <c r="AQ185" s="96"/>
      <c r="AR185" s="96"/>
      <c r="AS185" s="96"/>
      <c r="AT185" s="96"/>
      <c r="AU185" s="105">
        <f t="shared" si="210"/>
        <v>0</v>
      </c>
      <c r="AV185" s="117">
        <f>IF(AS185=0,0,AU185/AS185)</f>
        <v>0</v>
      </c>
      <c r="AW185" s="96"/>
      <c r="AX185" s="96"/>
      <c r="AY185" s="96"/>
      <c r="AZ185" s="96"/>
      <c r="BA185" s="96"/>
      <c r="BB185" s="96"/>
      <c r="BC185" s="96"/>
      <c r="BD185" s="105">
        <f t="shared" si="211"/>
        <v>0</v>
      </c>
      <c r="BE185" s="117">
        <f>IF(BB185=0,0,BD185/BB185)</f>
        <v>0</v>
      </c>
      <c r="BF185" s="96"/>
      <c r="BG185" s="96"/>
      <c r="BH185" s="96"/>
      <c r="BI185" s="96"/>
      <c r="BJ185" s="96"/>
      <c r="BK185" s="96"/>
      <c r="BL185" s="96"/>
      <c r="BM185" s="105">
        <f t="shared" si="212"/>
        <v>0</v>
      </c>
      <c r="BN185" s="117">
        <f>IF(BK185=0,0,BM185/BK185)</f>
        <v>0</v>
      </c>
      <c r="BO185" s="96"/>
      <c r="BP185" s="96"/>
      <c r="BQ185" s="96"/>
      <c r="BR185" s="96"/>
      <c r="BS185" s="105" t="e">
        <f>J185+IF(#REF!&gt;=2,S185,0)+IF(#REF!&gt;=3,AB185,0)+IF(#REF!&gt;=4,AK185,0)+IF(#REF!&gt;=5,AT185,0)+IF(#REF!&gt;=6,BC185,0)+IF(#REF!&gt;=7,BL185,0)+IF(#REF!&gt;=8,#REF!,0)+IF(#REF!&gt;=9,#REF!,0)+IF(#REF!&gt;=10,#REF!,0)+IF(#REF!&gt;=11,#REF!,0)+IF(#REF!&gt;=12,#REF!,0)</f>
        <v>#REF!</v>
      </c>
      <c r="BT185" s="108" t="e">
        <f>I185+R185+AA185+AJ185+AS185+BB185+BK185+#REF!+#REF!+#REF!+#REF!+#REF!</f>
        <v>#REF!</v>
      </c>
      <c r="BU185" s="109" t="e">
        <f>IF(#REF!&gt;=1,J185,I185)+IF(#REF!&gt;=2,S185,R185)+IF(#REF!&gt;=3,AB185,AA185)+IF(#REF!&gt;=4,AK185,AJ185)+IF(#REF!&gt;=5,AT185,AS185)+IF(#REF!&gt;=6,BC185,BB185)+IF(#REF!&gt;=7,BL185,BK185)+IF(#REF!&gt;=8,#REF!,#REF!)+IF(#REF!&gt;=9,#REF!,#REF!)+IF(#REF!&gt;=10,#REF!,#REF!)+IF(#REF!&gt;=11,#REF!,#REF!)+IF(#REF!&gt;=12,#REF!,#REF!)</f>
        <v>#REF!</v>
      </c>
      <c r="BV185" s="105" t="e">
        <f t="shared" si="213"/>
        <v>#REF!</v>
      </c>
      <c r="BW185" s="121" t="e">
        <f>IF(BT185=0,0,BV185/BT185)</f>
        <v>#REF!</v>
      </c>
    </row>
    <row r="186" ht="15">
      <c r="M186" s="17"/>
    </row>
    <row r="187" ht="15">
      <c r="BS187" s="162"/>
    </row>
    <row r="188" spans="3:71" ht="15.75">
      <c r="C188" s="112"/>
      <c r="D188" s="50" t="s">
        <v>246</v>
      </c>
      <c r="E188" s="50"/>
      <c r="F188" s="50"/>
      <c r="G188" s="50"/>
      <c r="H188" s="50"/>
      <c r="BS188" s="162"/>
    </row>
    <row r="189" spans="3:8" ht="15.75">
      <c r="C189" s="113"/>
      <c r="D189" s="50" t="s">
        <v>245</v>
      </c>
      <c r="E189" s="50"/>
      <c r="F189" s="50"/>
      <c r="G189" s="50"/>
      <c r="H189" s="50"/>
    </row>
    <row r="190" spans="3:8" ht="15.75">
      <c r="C190" s="114"/>
      <c r="D190" s="115" t="s">
        <v>250</v>
      </c>
      <c r="E190" s="115"/>
      <c r="F190" s="115"/>
      <c r="G190" s="115"/>
      <c r="H190" s="115"/>
    </row>
    <row r="192" ht="15.75">
      <c r="C192" s="50" t="s">
        <v>247</v>
      </c>
    </row>
    <row r="193" ht="15.75">
      <c r="C193" s="50" t="s">
        <v>248</v>
      </c>
    </row>
    <row r="194" ht="15.75">
      <c r="C194" s="50" t="s">
        <v>252</v>
      </c>
    </row>
    <row r="195" ht="15.75">
      <c r="C195" s="50" t="s">
        <v>249</v>
      </c>
    </row>
    <row r="196" ht="15.75">
      <c r="C196" s="50"/>
    </row>
    <row r="197" ht="15.75">
      <c r="C197" s="50"/>
    </row>
    <row r="198" ht="15.75">
      <c r="C198" s="50"/>
    </row>
    <row r="199" ht="15.75">
      <c r="C199" s="50"/>
    </row>
    <row r="200" ht="15.75">
      <c r="C200" s="50"/>
    </row>
    <row r="201" ht="15.75">
      <c r="C201" s="50"/>
    </row>
  </sheetData>
  <sheetProtection/>
  <mergeCells count="55">
    <mergeCell ref="B115:B116"/>
    <mergeCell ref="B118:B119"/>
    <mergeCell ref="B129:B130"/>
    <mergeCell ref="B131:B132"/>
    <mergeCell ref="B148:B149"/>
    <mergeCell ref="B154:B155"/>
    <mergeCell ref="B122:B123"/>
    <mergeCell ref="B182:B183"/>
    <mergeCell ref="B169:B170"/>
    <mergeCell ref="B171:B172"/>
    <mergeCell ref="B180:B181"/>
    <mergeCell ref="B158:B159"/>
    <mergeCell ref="B162:B163"/>
    <mergeCell ref="B99:B100"/>
    <mergeCell ref="B102:B103"/>
    <mergeCell ref="B106:B107"/>
    <mergeCell ref="B78:B79"/>
    <mergeCell ref="B80:B81"/>
    <mergeCell ref="B86:B87"/>
    <mergeCell ref="B90:B91"/>
    <mergeCell ref="B113:B114"/>
    <mergeCell ref="BM7:BN7"/>
    <mergeCell ref="BD7:BE7"/>
    <mergeCell ref="B47:B48"/>
    <mergeCell ref="AU7:AV7"/>
    <mergeCell ref="T7:U7"/>
    <mergeCell ref="AC7:AD7"/>
    <mergeCell ref="AL7:AM7"/>
    <mergeCell ref="B97:B98"/>
    <mergeCell ref="BV7:BW7"/>
    <mergeCell ref="B51:B52"/>
    <mergeCell ref="B16:B17"/>
    <mergeCell ref="B20:B21"/>
    <mergeCell ref="B36:B37"/>
    <mergeCell ref="BO5:BR5"/>
    <mergeCell ref="AW5:BE5"/>
    <mergeCell ref="BF5:BN5"/>
    <mergeCell ref="BB6:BE6"/>
    <mergeCell ref="BK6:BN6"/>
    <mergeCell ref="BT5:BW5"/>
    <mergeCell ref="BT6:BW6"/>
    <mergeCell ref="M5:U5"/>
    <mergeCell ref="I6:L6"/>
    <mergeCell ref="R6:U6"/>
    <mergeCell ref="K7:L7"/>
    <mergeCell ref="A5:A7"/>
    <mergeCell ref="B5:B7"/>
    <mergeCell ref="C5:C7"/>
    <mergeCell ref="D5:L5"/>
    <mergeCell ref="V5:AD5"/>
    <mergeCell ref="AE5:AM5"/>
    <mergeCell ref="AN5:AV5"/>
    <mergeCell ref="AS6:AV6"/>
    <mergeCell ref="AA6:AD6"/>
    <mergeCell ref="AJ6:AM6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1" r:id="rId1"/>
  <rowBreaks count="1" manualBreakCount="1"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4" sqref="D4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"РКС"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Манушкин Александр Анатольевич</dc:creator>
  <cp:keywords/>
  <dc:description/>
  <cp:lastModifiedBy>Ходосок Дарья Владимировна</cp:lastModifiedBy>
  <cp:lastPrinted>2020-07-09T06:43:46Z</cp:lastPrinted>
  <dcterms:created xsi:type="dcterms:W3CDTF">2012-08-30T10:25:26Z</dcterms:created>
  <dcterms:modified xsi:type="dcterms:W3CDTF">2021-02-12T06:59:12Z</dcterms:modified>
  <cp:category/>
  <cp:version/>
  <cp:contentType/>
  <cp:contentStatus/>
</cp:coreProperties>
</file>